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xl/volatileDependencies.xml" ContentType="application/vnd.openxmlformats-officedocument.spreadsheetml.volatileDependenc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27795" windowHeight="12585"/>
  </bookViews>
  <sheets>
    <sheet name="Yahoo! Finance Options" sheetId="3" r:id="rId1"/>
    <sheet name="OptionsByCode" sheetId="4" r:id="rId2"/>
    <sheet name="OptionsByContract" sheetId="5" r:id="rId3"/>
    <sheet name="CalendarModel" sheetId="6" r:id="rId4"/>
  </sheets>
  <calcPr calcId="145621"/>
</workbook>
</file>

<file path=xl/calcChain.xml><?xml version="1.0" encoding="utf-8"?>
<calcChain xmlns="http://schemas.openxmlformats.org/spreadsheetml/2006/main">
  <c r="I4" i="3" l="1"/>
  <c r="C4" i="3"/>
  <c r="F4" i="3"/>
  <c r="D4" i="3"/>
  <c r="G4" i="3"/>
  <c r="F7" i="6"/>
  <c r="T4" i="3"/>
  <c r="R4" i="3"/>
  <c r="S4" i="3"/>
  <c r="F22" i="3" l="1"/>
  <c r="B22" i="3"/>
  <c r="F21" i="3"/>
  <c r="B21" i="3"/>
  <c r="F20" i="3"/>
  <c r="B20" i="3"/>
  <c r="F19" i="3"/>
  <c r="B19" i="3"/>
  <c r="F18" i="3"/>
  <c r="B18" i="3"/>
  <c r="C15" i="3"/>
  <c r="C22" i="3" s="1"/>
  <c r="F13" i="3"/>
  <c r="C13" i="3"/>
  <c r="B13" i="3"/>
  <c r="F12" i="3"/>
  <c r="C12" i="3"/>
  <c r="B12" i="3"/>
  <c r="F11" i="3"/>
  <c r="C11" i="3"/>
  <c r="B11" i="3"/>
  <c r="F10" i="3"/>
  <c r="C10" i="3"/>
  <c r="B10" i="3"/>
  <c r="F9" i="3"/>
  <c r="C9" i="3"/>
  <c r="B9" i="3"/>
  <c r="F7" i="5"/>
  <c r="G7" i="5"/>
  <c r="G6" i="5"/>
  <c r="F6" i="5"/>
  <c r="E5" i="4"/>
  <c r="C4" i="4"/>
  <c r="D4" i="4"/>
  <c r="F5" i="4"/>
  <c r="E4" i="4"/>
  <c r="H4" i="4"/>
  <c r="H5" i="4"/>
  <c r="G4" i="4"/>
  <c r="G5" i="4"/>
  <c r="C5" i="4"/>
  <c r="F4" i="4"/>
  <c r="D5" i="4"/>
  <c r="F7" i="4"/>
  <c r="C6" i="4"/>
  <c r="I4" i="5"/>
  <c r="G5" i="5"/>
  <c r="N7" i="4"/>
  <c r="O7" i="4"/>
  <c r="L4" i="5"/>
  <c r="J6" i="4"/>
  <c r="E6" i="6"/>
  <c r="H4" i="5"/>
  <c r="M6" i="4"/>
  <c r="K7" i="4"/>
  <c r="D7" i="4"/>
  <c r="N6" i="4"/>
  <c r="G6" i="4"/>
  <c r="P7" i="4"/>
  <c r="G7" i="4"/>
  <c r="F6" i="4"/>
  <c r="E7" i="6"/>
  <c r="M5" i="5"/>
  <c r="M4" i="5"/>
  <c r="L7" i="4"/>
  <c r="N5" i="5"/>
  <c r="I6" i="4"/>
  <c r="K5" i="5"/>
  <c r="H6" i="4"/>
  <c r="D11" i="3"/>
  <c r="R11" i="3" s="1"/>
  <c r="G4" i="5"/>
  <c r="N4" i="5"/>
  <c r="K4" i="5"/>
  <c r="E7" i="4"/>
  <c r="J4" i="5"/>
  <c r="O4" i="5"/>
  <c r="M7" i="4"/>
  <c r="H5" i="5"/>
  <c r="E4" i="6"/>
  <c r="D6" i="4"/>
  <c r="E5" i="6"/>
  <c r="I5" i="5"/>
  <c r="F4" i="5"/>
  <c r="J7" i="4"/>
  <c r="P6" i="4"/>
  <c r="J5" i="5"/>
  <c r="H7" i="4"/>
  <c r="I7" i="4"/>
  <c r="E6" i="4"/>
  <c r="C7" i="4"/>
  <c r="F5" i="5"/>
  <c r="O5" i="5"/>
  <c r="L5" i="5"/>
  <c r="L6" i="4"/>
  <c r="K6" i="4"/>
  <c r="O6" i="4"/>
  <c r="K4" i="4"/>
  <c r="L5" i="4"/>
  <c r="M4" i="4"/>
  <c r="R4" i="5"/>
  <c r="I6" i="5"/>
  <c r="F6" i="6"/>
  <c r="K7" i="5"/>
  <c r="R4" i="4"/>
  <c r="U4" i="4"/>
  <c r="M7" i="5"/>
  <c r="Q6" i="4"/>
  <c r="Q4" i="4"/>
  <c r="S7" i="4"/>
  <c r="Q6" i="5"/>
  <c r="N5" i="4"/>
  <c r="Q4" i="5"/>
  <c r="O4" i="4"/>
  <c r="P5" i="4"/>
  <c r="S4" i="4"/>
  <c r="T5" i="5"/>
  <c r="R5" i="5"/>
  <c r="S4" i="5"/>
  <c r="N7" i="5"/>
  <c r="P5" i="5"/>
  <c r="S7" i="5"/>
  <c r="P4" i="5"/>
  <c r="O5" i="4"/>
  <c r="H7" i="5"/>
  <c r="L6" i="5"/>
  <c r="T4" i="5"/>
  <c r="R6" i="4"/>
  <c r="P6" i="5"/>
  <c r="J6" i="5"/>
  <c r="S5" i="5"/>
  <c r="R6" i="5"/>
  <c r="N6" i="5"/>
  <c r="N4" i="4"/>
  <c r="T6" i="4"/>
  <c r="R5" i="4"/>
  <c r="R7" i="4"/>
  <c r="Q7" i="5"/>
  <c r="Q7" i="4"/>
  <c r="R7" i="5"/>
  <c r="U7" i="4"/>
  <c r="J5" i="4"/>
  <c r="K5" i="4"/>
  <c r="J4" i="4"/>
  <c r="U5" i="4"/>
  <c r="I7" i="5"/>
  <c r="Q5" i="5"/>
  <c r="F5" i="6"/>
  <c r="J7" i="5"/>
  <c r="S6" i="5"/>
  <c r="T7" i="4"/>
  <c r="P4" i="4"/>
  <c r="L4" i="4"/>
  <c r="I4" i="4"/>
  <c r="T6" i="5"/>
  <c r="F4" i="6"/>
  <c r="P7" i="5"/>
  <c r="T5" i="4"/>
  <c r="S6" i="4"/>
  <c r="O7" i="5"/>
  <c r="I5" i="4"/>
  <c r="M5" i="4"/>
  <c r="T4" i="4"/>
  <c r="Q5" i="4"/>
  <c r="L7" i="5"/>
  <c r="H6" i="5"/>
  <c r="U6" i="4"/>
  <c r="M6" i="5"/>
  <c r="T7" i="5"/>
  <c r="S5" i="4"/>
  <c r="O6" i="5"/>
  <c r="K6" i="5"/>
  <c r="G7" i="6" l="1"/>
  <c r="C20" i="3"/>
  <c r="C21" i="3"/>
  <c r="C19" i="3"/>
  <c r="C18" i="3"/>
  <c r="G5" i="6"/>
  <c r="G6" i="6"/>
  <c r="G4" i="6"/>
  <c r="D20" i="3"/>
  <c r="D12" i="3"/>
  <c r="G11" i="3"/>
  <c r="Q11" i="3"/>
  <c r="O11" i="3"/>
  <c r="K11" i="3"/>
  <c r="H11" i="3"/>
  <c r="I11" i="3"/>
  <c r="D10" i="3"/>
  <c r="L11" i="3"/>
  <c r="M11" i="3"/>
  <c r="J11" i="3"/>
  <c r="N11" i="3"/>
  <c r="T10" i="3"/>
  <c r="S12" i="3"/>
  <c r="S11" i="3"/>
  <c r="T12" i="3"/>
  <c r="T11" i="3"/>
  <c r="S10" i="3"/>
  <c r="S20" i="3"/>
  <c r="T20" i="3"/>
  <c r="R20" i="3"/>
  <c r="R12" i="3"/>
  <c r="R10" i="3"/>
  <c r="H10" i="3"/>
  <c r="D9" i="3"/>
  <c r="G12" i="3"/>
  <c r="D21" i="3"/>
  <c r="H20" i="3"/>
  <c r="Q10" i="3"/>
  <c r="N12" i="3"/>
  <c r="N20" i="3"/>
  <c r="Q20" i="3"/>
  <c r="O20" i="3"/>
  <c r="Q12" i="3"/>
  <c r="K12" i="3"/>
  <c r="K10" i="3"/>
  <c r="D13" i="3"/>
  <c r="K20" i="3"/>
  <c r="H12" i="3"/>
  <c r="O10" i="3"/>
  <c r="G10" i="3"/>
  <c r="N10" i="3"/>
  <c r="J20" i="3"/>
  <c r="D19" i="3"/>
  <c r="I20" i="3"/>
  <c r="M20" i="3"/>
  <c r="M10" i="3"/>
  <c r="I10" i="3"/>
  <c r="M12" i="3"/>
  <c r="L12" i="3"/>
  <c r="L20" i="3"/>
  <c r="J12" i="3"/>
  <c r="O12" i="3"/>
  <c r="I12" i="3"/>
  <c r="J10" i="3"/>
  <c r="G20" i="3"/>
  <c r="L10" i="3"/>
  <c r="S9" i="3"/>
  <c r="T9" i="3"/>
  <c r="R9" i="3"/>
  <c r="T21" i="3"/>
  <c r="S21" i="3"/>
  <c r="R21" i="3"/>
  <c r="T13" i="3"/>
  <c r="S13" i="3"/>
  <c r="R13" i="3"/>
  <c r="I19" i="3"/>
  <c r="J19" i="3"/>
  <c r="S19" i="3"/>
  <c r="D18" i="3"/>
  <c r="G19" i="3"/>
  <c r="L19" i="3"/>
  <c r="O19" i="3"/>
  <c r="N19" i="3"/>
  <c r="H19" i="3"/>
  <c r="K19" i="3"/>
  <c r="M19" i="3"/>
  <c r="T19" i="3"/>
  <c r="R19" i="3"/>
  <c r="I18" i="3"/>
  <c r="S18" i="3"/>
  <c r="H18" i="3"/>
  <c r="N18" i="3"/>
  <c r="T18" i="3"/>
  <c r="L18" i="3"/>
  <c r="J18" i="3"/>
  <c r="G18" i="3"/>
  <c r="M18" i="3"/>
  <c r="K18" i="3"/>
  <c r="Q18" i="3"/>
  <c r="O18" i="3"/>
  <c r="R18" i="3"/>
  <c r="Q19" i="3"/>
  <c r="N13" i="3"/>
  <c r="G21" i="3"/>
  <c r="M9" i="3"/>
  <c r="O13" i="3"/>
  <c r="M21" i="3"/>
  <c r="I9" i="3"/>
  <c r="M13" i="3"/>
  <c r="Q9" i="3"/>
  <c r="Q13" i="3"/>
  <c r="H9" i="3"/>
  <c r="Q21" i="3"/>
  <c r="H21" i="3"/>
  <c r="J13" i="3"/>
  <c r="G9" i="3"/>
  <c r="H13" i="3"/>
  <c r="I21" i="3"/>
  <c r="N21" i="3"/>
  <c r="K13" i="3"/>
  <c r="K9" i="3"/>
  <c r="N9" i="3"/>
  <c r="L9" i="3"/>
  <c r="J9" i="3"/>
  <c r="L13" i="3"/>
  <c r="K21" i="3"/>
  <c r="L21" i="3"/>
  <c r="J21" i="3"/>
  <c r="O9" i="3"/>
  <c r="O21" i="3"/>
  <c r="I13" i="3"/>
  <c r="D22" i="3"/>
  <c r="G13" i="3"/>
  <c r="T22" i="3"/>
  <c r="S22" i="3"/>
  <c r="R22" i="3"/>
  <c r="H22" i="3"/>
  <c r="G22" i="3"/>
  <c r="J22" i="3"/>
  <c r="I22" i="3"/>
  <c r="Q22" i="3"/>
  <c r="K22" i="3"/>
  <c r="L22" i="3"/>
  <c r="O22" i="3"/>
  <c r="N22" i="3"/>
  <c r="M22" i="3"/>
</calcChain>
</file>

<file path=xl/comments1.xml><?xml version="1.0" encoding="utf-8"?>
<comments xmlns="http://schemas.openxmlformats.org/spreadsheetml/2006/main">
  <authors>
    <author>Sergey Vaselenko</author>
  </authors>
  <commentList>
    <comment ref="C4" authorId="0">
      <text>
        <r>
          <rPr>
            <sz val="9"/>
            <color indexed="81"/>
            <rFont val="Tahoma"/>
            <family val="2"/>
            <charset val="204"/>
          </rPr>
          <t>Last price.
The price is used to find ATM strike by the strike-0 field.</t>
        </r>
      </text>
    </comment>
    <comment ref="D9" authorId="0">
      <text>
        <r>
          <rPr>
            <sz val="9"/>
            <color indexed="81"/>
            <rFont val="Tahoma"/>
            <family val="2"/>
            <charset val="204"/>
          </rPr>
          <t>Higher strike by strike+1</t>
        </r>
      </text>
    </comment>
    <comment ref="D10" authorId="0">
      <text>
        <r>
          <rPr>
            <sz val="9"/>
            <color indexed="81"/>
            <rFont val="Tahoma"/>
            <family val="2"/>
            <charset val="204"/>
          </rPr>
          <t>Higher strike by strike+1</t>
        </r>
      </text>
    </comment>
    <comment ref="D11" authorId="0">
      <text>
        <r>
          <rPr>
            <sz val="9"/>
            <color indexed="81"/>
            <rFont val="Tahoma"/>
            <family val="2"/>
            <charset val="204"/>
          </rPr>
          <t>ATM Strike by strike~0</t>
        </r>
      </text>
    </comment>
    <comment ref="D12" authorId="0">
      <text>
        <r>
          <rPr>
            <sz val="9"/>
            <color indexed="81"/>
            <rFont val="Tahoma"/>
            <family val="2"/>
            <charset val="204"/>
          </rPr>
          <t>Lower strike by strike-1</t>
        </r>
      </text>
    </comment>
    <comment ref="D13" authorId="0">
      <text>
        <r>
          <rPr>
            <sz val="9"/>
            <color indexed="81"/>
            <rFont val="Tahoma"/>
            <family val="2"/>
            <charset val="204"/>
          </rPr>
          <t>Lower strike by strike-1</t>
        </r>
      </text>
    </comment>
    <comment ref="D18" authorId="0">
      <text>
        <r>
          <rPr>
            <sz val="9"/>
            <color indexed="81"/>
            <rFont val="Tahoma"/>
            <family val="2"/>
            <charset val="204"/>
          </rPr>
          <t>Higher strike by strike+1</t>
        </r>
      </text>
    </comment>
    <comment ref="D19" authorId="0">
      <text>
        <r>
          <rPr>
            <sz val="9"/>
            <color indexed="81"/>
            <rFont val="Tahoma"/>
            <family val="2"/>
            <charset val="204"/>
          </rPr>
          <t>Higher strike by strike+1</t>
        </r>
      </text>
    </comment>
    <comment ref="D20" authorId="0">
      <text>
        <r>
          <rPr>
            <sz val="9"/>
            <color indexed="81"/>
            <rFont val="Tahoma"/>
            <family val="2"/>
            <charset val="204"/>
          </rPr>
          <t>ATM Strike by strike~0</t>
        </r>
      </text>
    </comment>
    <comment ref="D21" authorId="0">
      <text>
        <r>
          <rPr>
            <sz val="9"/>
            <color indexed="81"/>
            <rFont val="Tahoma"/>
            <family val="2"/>
            <charset val="204"/>
          </rPr>
          <t>Lower strike by strike-1</t>
        </r>
      </text>
    </comment>
    <comment ref="D22" authorId="0">
      <text>
        <r>
          <rPr>
            <sz val="9"/>
            <color indexed="81"/>
            <rFont val="Tahoma"/>
            <family val="2"/>
            <charset val="204"/>
          </rPr>
          <t>Lower strike by strike-1</t>
        </r>
      </text>
    </comment>
  </commentList>
</comments>
</file>

<file path=xl/sharedStrings.xml><?xml version="1.0" encoding="utf-8"?>
<sst xmlns="http://schemas.openxmlformats.org/spreadsheetml/2006/main" count="111" uniqueCount="38">
  <si>
    <t>CALL</t>
  </si>
  <si>
    <t>Last</t>
  </si>
  <si>
    <t>Low</t>
  </si>
  <si>
    <t>High</t>
  </si>
  <si>
    <t>Change</t>
  </si>
  <si>
    <t>Stike</t>
  </si>
  <si>
    <t>Mark</t>
  </si>
  <si>
    <t>Bid</t>
  </si>
  <si>
    <t>Ask</t>
  </si>
  <si>
    <t>Volume</t>
  </si>
  <si>
    <t>OpenInt</t>
  </si>
  <si>
    <t>Symbol</t>
  </si>
  <si>
    <t>ExpDate</t>
  </si>
  <si>
    <t>OptionType</t>
  </si>
  <si>
    <t>PUT</t>
  </si>
  <si>
    <t>OptionCode</t>
  </si>
  <si>
    <t>rtd_LastMessage</t>
  </si>
  <si>
    <t>rtd_LastError</t>
  </si>
  <si>
    <t>All the values are refreshed automatically every 15 minutes. Try to change the symbol and the expiration dates in the yellow cells. You may build your models using formulas as examples.</t>
  </si>
  <si>
    <t>ChangePercent</t>
  </si>
  <si>
    <t>ImpVol</t>
  </si>
  <si>
    <t>LastTradeTime</t>
  </si>
  <si>
    <t>rtd_LastUpdateTime</t>
  </si>
  <si>
    <t>rtd_LastUpdateDate</t>
  </si>
  <si>
    <t>rtd_LastUpdate</t>
  </si>
  <si>
    <t>PercentChange</t>
  </si>
  <si>
    <t>Type</t>
  </si>
  <si>
    <t>Strike</t>
  </si>
  <si>
    <t>OptionSymbol</t>
  </si>
  <si>
    <t>Code</t>
  </si>
  <si>
    <t>AAPL</t>
  </si>
  <si>
    <t>Calendar</t>
  </si>
  <si>
    <t>AAPL190118C00150000</t>
  </si>
  <si>
    <t>AAPL190118C00170000</t>
  </si>
  <si>
    <t>Jan18'19</t>
  </si>
  <si>
    <t>AAPL200117C00150000</t>
  </si>
  <si>
    <t>AAPL200117C00170000</t>
  </si>
  <si>
    <t>Jan17'20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</si>
</sst>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F400]h:mm:ss\ AM/PM"/>
    <numFmt numFmtId="165" formatCode="[$-409]m/d/yy\ h:mm\ AM/PM;@"/>
    <numFmt numFmtId="166" formatCode="[Color10]\+0.00;[Red]\-0.00;0.00"/>
    <numFmt numFmtId="167" formatCode="[$-409]dd/mm/yy\ h:mm\ AM/PM;@"/>
  </numFmts>
  <fonts count="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b/>
      <sz val="11"/>
      <color theme="1"/>
      <name val="Calibri"/>
      <family val="2"/>
      <charset val="204"/>
      <scheme val="minor"/>
    </font>
    <font>
      <sz val="9"/>
      <color indexed="81"/>
      <name val="Tahoma"/>
      <family val="2"/>
      <charset val="204"/>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s>
  <borders count="1">
    <border>
      <left/>
      <right/>
      <top/>
      <bottom/>
      <diagonal/>
    </border>
  </borders>
  <cellStyleXfs count="11">
    <xf numFmtId="0" fontId="0"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
    <xf numFmtId="0" fontId="0" fillId="0" borderId="0" xfId="0"/>
    <xf numFmtId="14" fontId="0" fillId="0" borderId="0" xfId="0" applyNumberFormat="1"/>
    <xf numFmtId="4" fontId="0" fillId="0" borderId="0" xfId="0" applyNumberFormat="1"/>
    <xf numFmtId="2" fontId="0" fillId="0" borderId="0" xfId="0" applyNumberFormat="1"/>
    <xf numFmtId="0" fontId="3" fillId="0" borderId="0" xfId="0" applyFont="1" applyAlignment="1">
      <alignment horizontal="right"/>
    </xf>
    <xf numFmtId="0" fontId="0" fillId="2" borderId="0" xfId="0" applyFill="1"/>
    <xf numFmtId="0" fontId="3" fillId="3" borderId="0" xfId="0" applyFont="1" applyFill="1"/>
    <xf numFmtId="14" fontId="3" fillId="3" borderId="0" xfId="0" applyNumberFormat="1" applyFont="1" applyFill="1"/>
    <xf numFmtId="10" fontId="0" fillId="0" borderId="0" xfId="0" applyNumberFormat="1"/>
    <xf numFmtId="0" fontId="3" fillId="0" borderId="0" xfId="0" applyFont="1" applyAlignment="1"/>
    <xf numFmtId="3" fontId="0" fillId="0" borderId="0" xfId="0" applyNumberFormat="1"/>
    <xf numFmtId="0" fontId="0" fillId="0" borderId="0" xfId="0" applyFill="1"/>
    <xf numFmtId="0" fontId="3" fillId="0" borderId="0" xfId="0" applyFont="1" applyFill="1" applyAlignment="1">
      <alignment horizontal="right"/>
    </xf>
    <xf numFmtId="4" fontId="0" fillId="0" borderId="0" xfId="0" applyNumberFormat="1" applyFill="1"/>
    <xf numFmtId="14" fontId="0" fillId="0" borderId="0" xfId="0" applyNumberFormat="1" applyFill="1"/>
    <xf numFmtId="164" fontId="0" fillId="0" borderId="0" xfId="0" applyNumberFormat="1"/>
    <xf numFmtId="165" fontId="0" fillId="0" borderId="0" xfId="0" applyNumberFormat="1"/>
    <xf numFmtId="166" fontId="0" fillId="0" borderId="0" xfId="0" applyNumberFormat="1"/>
    <xf numFmtId="0" fontId="0" fillId="4" borderId="0" xfId="0" applyFill="1"/>
    <xf numFmtId="14" fontId="0" fillId="4" borderId="0" xfId="0" applyNumberFormat="1" applyFill="1"/>
    <xf numFmtId="167" fontId="0" fillId="0" borderId="0" xfId="0" applyNumberFormat="1"/>
  </cellXfs>
  <cellStyles count="11">
    <cellStyle name="Normal" xfId="0" builtinId="0"/>
    <cellStyle name="Normal 2" xfId="1"/>
    <cellStyle name="Normal 2 2" xfId="2"/>
    <cellStyle name="Normal 2 2 2" xfId="3"/>
    <cellStyle name="Normal 2 2 3" xfId="4"/>
    <cellStyle name="Normal 2 3" xfId="5"/>
    <cellStyle name="Normal 2 4" xfId="6"/>
    <cellStyle name="Normal 2 5" xfId="7"/>
    <cellStyle name="Normal 2 6" xfId="8"/>
    <cellStyle name="Normal 3" xfId="9"/>
    <cellStyle name="Обычный 2" xfId="10"/>
  </cellStyles>
  <dxfs count="45">
    <dxf>
      <numFmt numFmtId="2" formatCode="0.00"/>
    </dxf>
    <dxf>
      <numFmt numFmtId="2" formatCode="0.00"/>
    </dxf>
    <dxf>
      <numFmt numFmtId="2" formatCode="0.00"/>
    </dxf>
    <dxf>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numFmt numFmtId="164" formatCode="[$-F400]h:mm:ss\ AM/PM"/>
    </dxf>
    <dxf>
      <numFmt numFmtId="19" formatCode="dd/mm/yyyy"/>
    </dxf>
    <dxf>
      <numFmt numFmtId="165" formatCode="[$-409]m/d/yy\ h:mm\ AM/PM;@"/>
    </dxf>
    <dxf>
      <numFmt numFmtId="0" formatCode="General"/>
    </dxf>
    <dxf>
      <numFmt numFmtId="0" formatCode="General"/>
    </dxf>
    <dxf>
      <numFmt numFmtId="3" formatCode="#,##0"/>
    </dxf>
    <dxf>
      <numFmt numFmtId="3" formatCode="#,##0"/>
    </dxf>
    <dxf>
      <numFmt numFmtId="2" formatCode="0.00"/>
    </dxf>
    <dxf>
      <numFmt numFmtId="2" formatCode="0.00"/>
    </dxf>
    <dxf>
      <numFmt numFmtId="2" formatCode="0.00"/>
    </dxf>
    <dxf>
      <numFmt numFmtId="14" formatCode="0.00%"/>
    </dxf>
    <dxf>
      <numFmt numFmtId="166" formatCode="[Color10]\+0.00;[Red]\-0.00;0.00"/>
    </dxf>
    <dxf>
      <numFmt numFmtId="2" formatCode="0.00"/>
    </dxf>
    <dxf>
      <numFmt numFmtId="0" formatCode="General"/>
    </dxf>
    <dxf>
      <numFmt numFmtId="0" formatCode="General"/>
    </dxf>
    <dxf>
      <fill>
        <patternFill patternType="solid">
          <fgColor indexed="64"/>
          <bgColor theme="0" tint="-4.9989318521683403E-2"/>
        </patternFill>
      </fill>
    </dxf>
    <dxf>
      <fill>
        <patternFill patternType="solid">
          <fgColor indexed="64"/>
          <bgColor theme="0" tint="-4.9989318521683403E-2"/>
        </patternFill>
      </fill>
    </dxf>
    <dxf>
      <numFmt numFmtId="19" formatCode="dd/mm/yyyy"/>
      <fill>
        <patternFill patternType="solid">
          <fgColor indexed="64"/>
          <bgColor theme="0" tint="-4.9989318521683403E-2"/>
        </patternFill>
      </fill>
    </dxf>
    <dxf>
      <fill>
        <patternFill patternType="solid">
          <fgColor indexed="64"/>
          <bgColor theme="0" tint="-4.9989318521683403E-2"/>
        </patternFill>
      </fill>
    </dxf>
    <dxf>
      <numFmt numFmtId="164" formatCode="[$-F400]h:mm:ss\ AM/PM"/>
    </dxf>
    <dxf>
      <numFmt numFmtId="19" formatCode="dd/mm/yyyy"/>
    </dxf>
    <dxf>
      <numFmt numFmtId="165" formatCode="[$-409]m/d/yy\ h:mm\ AM/PM;@"/>
    </dxf>
    <dxf>
      <numFmt numFmtId="0" formatCode="General"/>
    </dxf>
    <dxf>
      <numFmt numFmtId="0" formatCode="General"/>
    </dxf>
    <dxf>
      <numFmt numFmtId="3" formatCode="#,##0"/>
    </dxf>
    <dxf>
      <numFmt numFmtId="3" formatCode="#,##0"/>
    </dxf>
    <dxf>
      <numFmt numFmtId="2" formatCode="0.00"/>
    </dxf>
    <dxf>
      <numFmt numFmtId="2" formatCode="0.00"/>
    </dxf>
    <dxf>
      <numFmt numFmtId="2" formatCode="0.00"/>
    </dxf>
    <dxf>
      <numFmt numFmtId="14" formatCode="0.00%"/>
    </dxf>
    <dxf>
      <numFmt numFmtId="166" formatCode="[Color10]\+0.00;[Red]\-0.00;0.00"/>
    </dxf>
    <dxf>
      <numFmt numFmtId="2" formatCode="0.00"/>
    </dxf>
    <dxf>
      <numFmt numFmtId="0" formatCode="General"/>
    </dxf>
    <dxf>
      <numFmt numFmtId="0" formatCode="General"/>
    </dxf>
    <dxf>
      <numFmt numFmtId="19" formatCode="dd/mm/yyyy"/>
    </dxf>
    <dxf>
      <numFmt numFmtId="0" formatCode="General"/>
    </dxf>
    <dxf>
      <numFmt numFmtId="0" formatCode="General"/>
    </dxf>
    <dxf>
      <numFmt numFmtId="0" formatCode="General"/>
    </dxf>
    <dxf>
      <fill>
        <patternFill patternType="solid">
          <fgColor indexed="64"/>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volatileDependencies.xml><?xml version="1.0" encoding="utf-8"?>
<volTypes xmlns="http://schemas.openxmlformats.org/spreadsheetml/2006/main">
  <volType type="realTimeData">
    <main first="gartle.rtd">
      <tp>
        <v>17.925000000000001</v>
        <stp/>
        <stp>YahooFinanceOptions</stp>
        <stp>AAPL</stp>
        <stp>Jan18'19</stp>
        <stp>200</stp>
        <stp>PUT</stp>
        <stp>Mark</stp>
        <tr r="E7" s="6"/>
      </tp>
      <tp>
        <v>25.625</v>
        <stp/>
        <stp>YahooFinanceOptions</stp>
        <stp>AAPL</stp>
        <stp>Jan17'20</stp>
        <stp>200</stp>
        <stp>PUT</stp>
        <stp>Mark</stp>
        <tr r="F7" s="6"/>
      </tp>
      <tp>
        <v>38205</v>
        <stp/>
        <stp>YahooFinanceOptions</stp>
        <stp>AAPL</stp>
        <stp>43483</stp>
        <stp>200</stp>
        <stp>CALL</stp>
        <stp>OpenInt</stp>
        <tr r="N9" s="3"/>
      </tp>
      <tp>
        <v>39225</v>
        <stp/>
        <stp>YahooFinanceOptions</stp>
        <stp>AAPL</stp>
        <stp>43483</stp>
        <stp>170</stp>
        <stp>CALL</stp>
        <stp>OpenInt</stp>
        <tr r="O5" s="5"/>
      </tp>
      <tp>
        <v>1.7749999999999999</v>
        <stp/>
        <stp>YahooFinanceOptions</stp>
        <stp>AAPL</stp>
        <stp>Jan18'19</stp>
        <stp>150</stp>
        <stp>PUT</stp>
        <stp>Mark</stp>
        <tr r="E6" s="6"/>
      </tp>
      <tp>
        <v>29043</v>
        <stp/>
        <stp>YahooFinanceOptions</stp>
        <stp>AAPL</stp>
        <stp>43483</stp>
        <stp>150</stp>
        <stp>CALL</stp>
        <stp>OpenInt</stp>
        <tr r="O4" s="5"/>
      </tp>
      <tp>
        <v>6.375</v>
        <stp/>
        <stp>YahooFinanceOptions</stp>
        <stp>AAPL</stp>
        <stp>Jan17'20</stp>
        <stp>150</stp>
        <stp>PUT</stp>
        <stp>Mark</stp>
        <tr r="F6" s="6"/>
      </tp>
      <tp>
        <v>41.8</v>
        <stp/>
        <stp>YahooFinanceOptions</stp>
        <stp>AAPL190118C00150000</stp>
        <stp>Ask</stp>
        <tr r="N4" s="4"/>
      </tp>
      <tp>
        <v>25.35</v>
        <stp/>
        <stp>YahooFinanceOptions</stp>
        <stp>AAPL190118C00170000</stp>
        <stp>Ask</stp>
        <tr r="N5" s="4"/>
      </tp>
      <tp>
        <v>8896</v>
        <stp/>
        <stp>YahooFinanceOptions</stp>
        <stp>AAPL</stp>
        <stp>43847</stp>
        <stp>170</stp>
        <stp>CALL</stp>
        <stp>OpenInt</stp>
        <tr r="O7" s="5"/>
      </tp>
      <tp>
        <v>33.65</v>
        <stp/>
        <stp>YahooFinanceOptions</stp>
        <stp>AAPL200117C00170000</stp>
        <stp>Bid</stp>
        <tr r="M7" s="4"/>
      </tp>
      <tp>
        <v>45.3</v>
        <stp/>
        <stp>YahooFinanceOptions</stp>
        <stp>AAPL200117C00150000</stp>
        <stp>Bid</stp>
        <tr r="M6" s="4"/>
      </tp>
      <tp>
        <v>180</v>
        <stp/>
        <stp>YahooFinanceOptions</stp>
        <stp>AAPL</stp>
        <stp>43483</stp>
        <stp>185</stp>
        <stp>PUT</stp>
        <stp>Strike-1</stp>
        <tr r="D22" s="3"/>
      </tp>
      <tp>
        <v>2085</v>
        <stp/>
        <stp>YahooFinanceOptions</stp>
        <stp>AAPL</stp>
        <stp>43483</stp>
        <stp>195</stp>
        <stp>PUT</stp>
        <stp>OpenInt</stp>
        <tr r="N19" s="3"/>
      </tp>
      <tp>
        <v>14411</v>
        <stp/>
        <stp>YahooFinanceOptions</stp>
        <stp>AAPL</stp>
        <stp>43483</stp>
        <stp>190</stp>
        <stp>PUT</stp>
        <stp>OpenInt</stp>
        <tr r="N20" s="3"/>
      </tp>
      <tp>
        <v>7126</v>
        <stp/>
        <stp>YahooFinanceOptions</stp>
        <stp>AAPL</stp>
        <stp>43483</stp>
        <stp>185</stp>
        <stp>PUT</stp>
        <stp>OpenInt</stp>
        <tr r="N21" s="3"/>
      </tp>
      <tp>
        <v>11619</v>
        <stp/>
        <stp>YahooFinanceOptions</stp>
        <stp>AAPL</stp>
        <stp>43483</stp>
        <stp>180</stp>
        <stp>PUT</stp>
        <stp>OpenInt</stp>
        <tr r="N22" s="3"/>
      </tp>
      <tp>
        <v>200</v>
        <stp/>
        <stp>YahooFinanceOptions</stp>
        <stp>AAPL</stp>
        <stp>43483</stp>
        <stp>195</stp>
        <stp>PUT</stp>
        <stp>Strike+1</stp>
        <tr r="D18" s="3"/>
      </tp>
      <tp>
        <v>185</v>
        <stp/>
        <stp>YahooFinanceOptions</stp>
        <stp>AAPL</stp>
        <stp>43483</stp>
        <stp>190</stp>
        <stp>PUT</stp>
        <stp>Strike-1</stp>
        <tr r="D21" s="3"/>
      </tp>
      <tp>
        <v>195</v>
        <stp/>
        <stp>YahooFinanceOptions</stp>
        <stp>AAPL</stp>
        <stp>43483</stp>
        <stp>190</stp>
        <stp>PUT</stp>
        <stp>Strike+1</stp>
        <tr r="D19" s="3"/>
      </tp>
      <tp t="s">
        <v>CALL</v>
        <stp/>
        <stp>YahooFinanceOptions</stp>
        <stp>AAPL200117C00170000</stp>
        <stp>Type</stp>
        <tr r="H7" s="4"/>
      </tp>
      <tp t="s">
        <v>CALL</v>
        <stp/>
        <stp>YahooFinanceOptions</stp>
        <stp>AAPL200117C00150000</stp>
        <stp>Type</stp>
        <tr r="H6" s="4"/>
      </tp>
      <tp>
        <v>4288</v>
        <stp/>
        <stp>YahooFinanceOptions</stp>
        <stp>AAPL</stp>
        <stp>43483</stp>
        <stp>200</stp>
        <stp>PUT</stp>
        <stp>OpenInt</stp>
        <tr r="N18" s="3"/>
      </tp>
      <tp>
        <v>25896</v>
        <stp/>
        <stp>YahooFinanceOptions</stp>
        <stp>AAPL</stp>
        <stp>43483</stp>
        <stp>190</stp>
        <stp>CALL</stp>
        <stp>OpenInt</stp>
        <tr r="N11" s="3"/>
      </tp>
      <tp>
        <v>8885</v>
        <stp/>
        <stp>YahooFinanceOptions</stp>
        <stp>AAPL</stp>
        <stp>43483</stp>
        <stp>195</stp>
        <stp>CALL</stp>
        <stp>OpenInt</stp>
        <tr r="N10" s="3"/>
      </tp>
      <tp>
        <v>17179</v>
        <stp/>
        <stp>YahooFinanceOptions</stp>
        <stp>AAPL</stp>
        <stp>43847</stp>
        <stp>150</stp>
        <stp>CALL</stp>
        <stp>OpenInt</stp>
        <tr r="O6" s="5"/>
      </tp>
      <tp>
        <v>0.19562571960449221</v>
        <stp/>
        <stp>YahooFinanceOptions</stp>
        <stp>AAPL</stp>
        <stp>43483</stp>
        <stp>185</stp>
        <stp>PUT</stp>
        <stp>ImpVol</stp>
        <tr r="O21" s="3"/>
      </tp>
      <tp>
        <v>0.19992865509033203</v>
        <stp/>
        <stp>YahooFinanceOptions</stp>
        <stp>AAPL</stp>
        <stp>43483</stp>
        <stp>180</stp>
        <stp>PUT</stp>
        <stp>ImpVol</stp>
        <tr r="O22" s="3"/>
      </tp>
      <tp>
        <v>0.18656208953857423</v>
        <stp/>
        <stp>YahooFinanceOptions</stp>
        <stp>AAPL</stp>
        <stp>43483</stp>
        <stp>195</stp>
        <stp>PUT</stp>
        <stp>ImpVol</stp>
        <tr r="O19" s="3"/>
      </tp>
      <tp>
        <v>0.19178054321289065</v>
        <stp/>
        <stp>YahooFinanceOptions</stp>
        <stp>AAPL</stp>
        <stp>43483</stp>
        <stp>190</stp>
        <stp>PUT</stp>
        <stp>ImpVol</stp>
        <tr r="O20" s="3"/>
      </tp>
      <tp>
        <v>0.18409019042968749</v>
        <stp/>
        <stp>YahooFinanceOptions</stp>
        <stp>AAPL</stp>
        <stp>43483</stp>
        <stp>200</stp>
        <stp>PUT</stp>
        <stp>ImpVol</stp>
        <tr r="O18" s="3"/>
      </tp>
      <tp t="s">
        <v>AAPL</v>
        <stp/>
        <stp>YahooFinanceOptions</stp>
        <stp>AAPL190118C00170000</stp>
        <stp>OptionSymbol</stp>
        <tr r="E5" s="4"/>
      </tp>
      <tp t="s">
        <v>AAPL</v>
        <stp/>
        <stp>YahooFinanceOptions</stp>
        <stp>AAPL190118C00150000</stp>
        <stp>OptionSymbol</stp>
        <tr r="E4" s="4"/>
      </tp>
      <tp>
        <v>48</v>
        <stp/>
        <stp>YahooFinanceOptions</stp>
        <stp>AAPL200117C00150000</stp>
        <stp>Ask</stp>
        <tr r="N6" s="4"/>
      </tp>
      <tp>
        <v>34.200000000000003</v>
        <stp/>
        <stp>YahooFinanceOptions</stp>
        <stp>AAPL200117C00170000</stp>
        <stp>Ask</stp>
        <tr r="N7" s="4"/>
      </tp>
      <tp>
        <v>29801</v>
        <stp/>
        <stp>YahooFinanceOptions</stp>
        <stp>AAPL</stp>
        <stp>43483</stp>
        <stp>180</stp>
        <stp>CALL</stp>
        <stp>OpenInt</stp>
        <tr r="N13" s="3"/>
      </tp>
      <tp>
        <v>13045</v>
        <stp/>
        <stp>YahooFinanceOptions</stp>
        <stp>AAPL</stp>
        <stp>43483</stp>
        <stp>185</stp>
        <stp>CALL</stp>
        <stp>OpenInt</stp>
        <tr r="N12" s="3"/>
      </tp>
      <tp>
        <v>24.8</v>
        <stp/>
        <stp>YahooFinanceOptions</stp>
        <stp>AAPL190118C00170000</stp>
        <stp>Bid</stp>
        <tr r="M5" s="4"/>
      </tp>
      <tp>
        <v>41</v>
        <stp/>
        <stp>YahooFinanceOptions</stp>
        <stp>AAPL190118C00150000</stp>
        <stp>Bid</stp>
        <tr r="M4" s="4"/>
      </tp>
      <tp>
        <v>43483</v>
        <stp/>
        <stp>YahooFinanceOptions</stp>
        <stp>AAPL190118C00170000</stp>
        <stp>Exp</stp>
        <tr r="F5" s="4"/>
      </tp>
      <tp>
        <v>43483</v>
        <stp/>
        <stp>YahooFinanceOptions</stp>
        <stp>AAPL190118C00150000</stp>
        <stp>Exp</stp>
        <tr r="F4" s="4"/>
      </tp>
      <tp t="s">
        <v>AAPL</v>
        <stp/>
        <stp>YahooFinanceOptions</stp>
        <stp>AAPL200117C00170000</stp>
        <stp>OptionSymbol</stp>
        <tr r="E7" s="4"/>
      </tp>
      <tp t="s">
        <v>AAPL</v>
        <stp/>
        <stp>YahooFinanceOptions</stp>
        <stp>AAPL200117C00150000</stp>
        <stp>OptionSymbol</stp>
        <tr r="E6" s="4"/>
      </tp>
      <tp>
        <v>43847</v>
        <stp/>
        <stp>YahooFinanceOptions</stp>
        <stp>AAPL200117C00170000</stp>
        <stp>Exp</stp>
        <tr r="F7" s="4"/>
      </tp>
      <tp>
        <v>43847</v>
        <stp/>
        <stp>YahooFinanceOptions</stp>
        <stp>AAPL200117C00150000</stp>
        <stp>Exp</stp>
        <tr r="F6" s="4"/>
      </tp>
      <tp t="s">
        <v>CALL</v>
        <stp/>
        <stp>YahooFinanceOptions</stp>
        <stp>AAPL190118C00170000</stp>
        <stp>Type</stp>
        <tr r="H5" s="4"/>
      </tp>
      <tp t="s">
        <v>CALL</v>
        <stp/>
        <stp>YahooFinanceOptions</stp>
        <stp>AAPL190118C00150000</stp>
        <stp>Type</stp>
        <tr r="H4" s="4"/>
      </tp>
      <tp>
        <v>5</v>
        <stp/>
        <stp>YahooFinanceOptions</stp>
        <stp>AAPL200117C00170000</stp>
        <stp>Volume</stp>
        <tr r="O7" s="4"/>
      </tp>
      <tp>
        <v>4</v>
        <stp/>
        <stp>YahooFinanceOptions</stp>
        <stp>AAPL200117C00150000</stp>
        <stp>Volume</stp>
        <tr r="O6" s="4"/>
      </tp>
      <tp>
        <v>160</v>
        <stp/>
        <stp>YahooFinanceOptions</stp>
        <stp>AAPL190118C00170000</stp>
        <stp>Volume</stp>
        <tr r="O5" s="4"/>
      </tp>
      <tp>
        <v>263</v>
        <stp/>
        <stp>YahooFinanceOptions</stp>
        <stp>AAPL190118C00150000</stp>
        <stp>Volume</stp>
        <tr r="O4" s="4"/>
      </tp>
      <tp t="s">
        <v/>
        <stp/>
        <stp>YahooFinanceOptions</stp>
        <stp>AAPL</stp>
        <stp>43483</stp>
        <stp>170</stp>
        <stp>CALL</stp>
        <stp>rtd_LastMessage</stp>
        <tr r="Q5" s="5"/>
      </tp>
      <tp t="s">
        <v>AAPL190118C00150000</v>
        <stp/>
        <stp>YahooFinanceOptions</stp>
        <stp>AAPL</stp>
        <stp>43483</stp>
        <stp>150</stp>
        <stp>CALL</stp>
        <stp>OptionCode</stp>
        <tr r="F4" s="5"/>
      </tp>
      <tp t="s">
        <v>AAPL190118C00170000</v>
        <stp/>
        <stp>YahooFinanceOptions</stp>
        <stp>AAPL</stp>
        <stp>43483</stp>
        <stp>170</stp>
        <stp>CALL</stp>
        <stp>OptionCode</stp>
        <tr r="F5" s="5"/>
      </tp>
      <tp t="s">
        <v>AAPL190118C00195000</v>
        <stp/>
        <stp>YahooFinanceOptions</stp>
        <stp>AAPL</stp>
        <stp>43483</stp>
        <stp>195</stp>
        <stp>CALL</stp>
        <stp>OptionCode</stp>
        <tr r="Q10" s="3"/>
      </tp>
      <tp t="s">
        <v>AAPL190118C00190000</v>
        <stp/>
        <stp>YahooFinanceOptions</stp>
        <stp>AAPL</stp>
        <stp>43483</stp>
        <stp>190</stp>
        <stp>CALL</stp>
        <stp>OptionCode</stp>
        <tr r="Q11" s="3"/>
      </tp>
      <tp t="s">
        <v>AAPL190118C00185000</v>
        <stp/>
        <stp>YahooFinanceOptions</stp>
        <stp>AAPL</stp>
        <stp>43483</stp>
        <stp>185</stp>
        <stp>CALL</stp>
        <stp>OptionCode</stp>
        <tr r="Q12" s="3"/>
      </tp>
      <tp t="s">
        <v>AAPL190118C00180000</v>
        <stp/>
        <stp>YahooFinanceOptions</stp>
        <stp>AAPL</stp>
        <stp>43483</stp>
        <stp>180</stp>
        <stp>CALL</stp>
        <stp>OptionCode</stp>
        <tr r="Q13" s="3"/>
      </tp>
      <tp>
        <v>9.6821828109820826E-4</v>
        <stp/>
        <stp>YahooFinanceOptions</stp>
        <stp>AAPL</stp>
        <stp>43483</stp>
        <stp>150</stp>
        <stp>CALL</stp>
        <stp>ChangeInPercent</stp>
        <tr r="J4" s="5"/>
      </tp>
      <tp>
        <v>47.74</v>
        <stp/>
        <stp>YahooFinanceOptions</stp>
        <stp>AAPL200117C00150000</stp>
        <stp>Last</stp>
        <tr r="I6" s="4"/>
      </tp>
      <tp>
        <v>46.65</v>
        <stp/>
        <stp>YahooFinanceOptions</stp>
        <stp>AAPL200117C00150000</stp>
        <stp>Mark</stp>
        <tr r="L6" s="4"/>
      </tp>
      <tp>
        <v>34.15</v>
        <stp/>
        <stp>YahooFinanceOptions</stp>
        <stp>AAPL200117C00170000</stp>
        <stp>Last</stp>
        <tr r="I7" s="4"/>
      </tp>
      <tp>
        <v>33.924999999999997</v>
        <stp/>
        <stp>YahooFinanceOptions</stp>
        <stp>AAPL200117C00170000</stp>
        <stp>Mark</stp>
        <tr r="L7" s="4"/>
      </tp>
      <tp t="s">
        <v/>
        <stp/>
        <stp>YahooFinanceOptions</stp>
        <stp>AAPL</stp>
        <stp>43483</stp>
        <stp>150</stp>
        <stp>CALL</stp>
        <stp>rtd_LastMessage</stp>
        <tr r="Q4" s="5"/>
      </tp>
      <tp>
        <v>1.3333330057912469E-2</v>
        <stp/>
        <stp>YahooFinanceOptions</stp>
        <stp>AAPL</stp>
        <stp>43483</stp>
        <stp>170</stp>
        <stp>CALL</stp>
        <stp>ChangeInPercent</stp>
        <tr r="J5" s="5"/>
      </tp>
      <tp>
        <v>189.65</v>
        <stp/>
        <stp>YahooFinanceSummary</stp>
        <stp>AAPL</stp>
        <stp>High</stp>
        <tr r="G4" s="3"/>
      </tp>
      <tp t="s">
        <v>AAPL190118C00200000</v>
        <stp/>
        <stp>YahooFinanceOptions</stp>
        <stp>AAPL</stp>
        <stp>43483</stp>
        <stp>200</stp>
        <stp>CALL</stp>
        <stp>OptionCode</stp>
        <tr r="Q9" s="3"/>
      </tp>
      <tp>
        <v>150</v>
        <stp/>
        <stp>YahooFinanceOptions</stp>
        <stp>AAPL190118C00150000</stp>
        <stp>Strike</stp>
        <tr r="G4" s="4"/>
      </tp>
      <tp>
        <v>170</v>
        <stp/>
        <stp>YahooFinanceOptions</stp>
        <stp>AAPL190118C00170000</stp>
        <stp>Strike</stp>
        <tr r="G5" s="4"/>
      </tp>
      <tp>
        <v>150</v>
        <stp/>
        <stp>YahooFinanceOptions</stp>
        <stp>AAPL200117C00150000</stp>
        <stp>Strike</stp>
        <tr r="G6" s="4"/>
      </tp>
      <tp>
        <v>170</v>
        <stp/>
        <stp>YahooFinanceOptions</stp>
        <stp>AAPL200117C00170000</stp>
        <stp>Strike</stp>
        <tr r="G7" s="4"/>
      </tp>
      <tp>
        <v>0.32999992</v>
        <stp/>
        <stp>YahooFinanceOptions</stp>
        <stp>AAPL190118C00170000</stp>
        <stp>Change</stp>
        <tr r="J5" s="4"/>
      </tp>
      <tp>
        <v>3.9997100000000001E-2</v>
        <stp/>
        <stp>YahooFinanceOptions</stp>
        <stp>AAPL190118C00150000</stp>
        <stp>Change</stp>
        <tr r="J4" s="4"/>
      </tp>
      <tp>
        <v>0.42000198</v>
        <stp/>
        <stp>YahooFinanceOptions</stp>
        <stp>AAPL200117C00170000</stp>
        <stp>Change</stp>
        <tr r="J7" s="4"/>
      </tp>
      <tp>
        <v>0.89000319999999999</v>
        <stp/>
        <stp>YahooFinanceOptions</stp>
        <stp>AAPL200117C00150000</stp>
        <stp>Change</stp>
        <tr r="J6" s="4"/>
      </tp>
      <tp t="s">
        <v/>
        <stp/>
        <stp>YahooFinanceOptions</stp>
        <stp>AAPL</stp>
        <stp>43483</stp>
        <stp>200</stp>
        <stp>CALL</stp>
        <stp>rtd_LastMessage</stp>
        <tr r="T9" s="3"/>
      </tp>
      <tp>
        <v>41.35</v>
        <stp/>
        <stp>YahooFinanceOptions</stp>
        <stp>AAPL190118C00150000</stp>
        <stp>Last</stp>
        <tr r="I4" s="4"/>
      </tp>
      <tp>
        <v>41.4</v>
        <stp/>
        <stp>YahooFinanceOptions</stp>
        <stp>AAPL190118C00150000</stp>
        <stp>Mark</stp>
        <tr r="L4" s="4"/>
      </tp>
      <tp>
        <v>25.08</v>
        <stp/>
        <stp>YahooFinanceOptions</stp>
        <stp>AAPL190118C00170000</stp>
        <stp>Last</stp>
        <tr r="I5" s="4"/>
      </tp>
      <tp>
        <v>25.075000000000003</v>
        <stp/>
        <stp>YahooFinanceOptions</stp>
        <stp>AAPL190118C00170000</stp>
        <stp>Mark</stp>
        <tr r="L5" s="4"/>
      </tp>
      <tp t="s">
        <v>AAPL</v>
        <stp/>
        <stp>YahooFinanceOptions</stp>
        <stp>AAPL190118C00170000</stp>
        <stp>Symbol</stp>
        <tr r="D5" s="4"/>
      </tp>
      <tp t="s">
        <v>AAPL</v>
        <stp/>
        <stp>YahooFinanceOptions</stp>
        <stp>AAPL190118C00150000</stp>
        <stp>Symbol</stp>
        <tr r="D4" s="4"/>
      </tp>
      <tp t="s">
        <v>AAPL</v>
        <stp/>
        <stp>YahooFinanceOptions</stp>
        <stp>AAPL200117C00170000</stp>
        <stp>Symbol</stp>
        <tr r="D7" s="4"/>
      </tp>
      <tp t="s">
        <v>AAPL</v>
        <stp/>
        <stp>YahooFinanceOptions</stp>
        <stp>AAPL200117C00150000</stp>
        <stp>Symbol</stp>
        <tr r="D6" s="4"/>
      </tp>
      <tp>
        <v>200</v>
        <stp/>
        <stp>YahooFinanceOptions</stp>
        <stp>AAPL</stp>
        <stp>43483</stp>
        <stp>195</stp>
        <stp>CALL</stp>
        <stp>Strike+1</stp>
        <tr r="D9" s="3"/>
      </tp>
      <tp>
        <v>180</v>
        <stp/>
        <stp>YahooFinanceOptions</stp>
        <stp>AAPL</stp>
        <stp>43483</stp>
        <stp>185</stp>
        <stp>CALL</stp>
        <stp>Strike-1</stp>
        <tr r="D13" s="3"/>
      </tp>
      <tp>
        <v>188.58</v>
        <stp/>
        <stp>YahooFinanceSummary</stp>
        <stp>AAPL</stp>
        <stp>Last</stp>
        <tr r="C4" s="3"/>
      </tp>
      <tp t="s">
        <v/>
        <stp/>
        <stp>YahooFinanceOptions</stp>
        <stp>AAPL</stp>
        <stp>43847</stp>
        <stp>170</stp>
        <stp>CALL</stp>
        <stp>rtd_LastMessage</stp>
        <tr r="Q7" s="5"/>
      </tp>
      <tp>
        <v>195</v>
        <stp/>
        <stp>YahooFinanceOptions</stp>
        <stp>AAPL</stp>
        <stp>43483</stp>
        <stp>190</stp>
        <stp>CALL</stp>
        <stp>Strike+1</stp>
        <tr r="D10" s="3"/>
      </tp>
      <tp t="s">
        <v>AAPL200117C00150000</v>
        <stp/>
        <stp>YahooFinanceOptions</stp>
        <stp>AAPL</stp>
        <stp>43847</stp>
        <stp>150</stp>
        <stp>CALL</stp>
        <stp>OptionCode</stp>
        <tr r="F6" s="5"/>
      </tp>
      <tp t="s">
        <v>AAPL200117C00170000</v>
        <stp/>
        <stp>YahooFinanceOptions</stp>
        <stp>AAPL</stp>
        <stp>43847</stp>
        <stp>170</stp>
        <stp>CALL</stp>
        <stp>OptionCode</stp>
        <tr r="F7" s="5"/>
      </tp>
      <tp>
        <v>185</v>
        <stp/>
        <stp>YahooFinanceOptions</stp>
        <stp>AAPL</stp>
        <stp>43483</stp>
        <stp>190</stp>
        <stp>CALL</stp>
        <stp>Strike-1</stp>
        <tr r="D12" s="3"/>
      </tp>
      <tp t="s">
        <v/>
        <stp/>
        <stp>YahooFinanceOptions</stp>
        <stp>AAPL</stp>
        <stp>43483</stp>
        <stp>185</stp>
        <stp>PUT</stp>
        <stp>rtd_LastMessage</stp>
        <tr r="T21" s="3"/>
      </tp>
      <tp t="s">
        <v/>
        <stp/>
        <stp>YahooFinanceOptions</stp>
        <stp>AAPL</stp>
        <stp>43483</stp>
        <stp>180</stp>
        <stp>PUT</stp>
        <stp>rtd_LastMessage</stp>
        <tr r="T22" s="3"/>
      </tp>
      <tp t="s">
        <v/>
        <stp/>
        <stp>YahooFinanceOptions</stp>
        <stp>AAPL</stp>
        <stp>43483</stp>
        <stp>195</stp>
        <stp>PUT</stp>
        <stp>rtd_LastMessage</stp>
        <tr r="T19" s="3"/>
      </tp>
      <tp t="s">
        <v/>
        <stp/>
        <stp>YahooFinanceOptions</stp>
        <stp>AAPL</stp>
        <stp>43483</stp>
        <stp>190</stp>
        <stp>PUT</stp>
        <stp>rtd_LastMessage</stp>
        <tr r="T20" s="3"/>
      </tp>
      <tp>
        <v>1.8996867893062482E-2</v>
        <stp/>
        <stp>YahooFinanceOptions</stp>
        <stp>AAPL</stp>
        <stp>43847</stp>
        <stp>150</stp>
        <stp>CALL</stp>
        <stp>ChangeInPercent</stp>
        <tr r="J6" s="5"/>
      </tp>
      <tp t="s">
        <v/>
        <stp/>
        <stp>YahooFinanceOptions</stp>
        <stp>AAPL</stp>
        <stp>43483</stp>
        <stp>200</stp>
        <stp>PUT</stp>
        <stp>rtd_LastMessage</stp>
        <tr r="T18" s="3"/>
      </tp>
      <tp>
        <v>43246.75250372685</v>
        <stp/>
        <stp>YahooFinanceOptions</stp>
        <stp>AAPL</stp>
        <stp>43483</stp>
        <stp>195</stp>
        <stp>PUT</stp>
        <stp>rtd_LastUpdate</stp>
        <tr r="R19" s="3"/>
      </tp>
      <tp>
        <v>43246.75250372685</v>
        <stp/>
        <stp>YahooFinanceOptions</stp>
        <stp>AAPL</stp>
        <stp>43483</stp>
        <stp>190</stp>
        <stp>PUT</stp>
        <stp>rtd_LastUpdate</stp>
        <tr r="R20" s="3"/>
      </tp>
      <tp>
        <v>43246.75250372685</v>
        <stp/>
        <stp>YahooFinanceOptions</stp>
        <stp>AAPL</stp>
        <stp>43483</stp>
        <stp>185</stp>
        <stp>PUT</stp>
        <stp>rtd_LastUpdate</stp>
        <tr r="R21" s="3"/>
      </tp>
      <tp>
        <v>43246.75250372685</v>
        <stp/>
        <stp>YahooFinanceOptions</stp>
        <stp>AAPL</stp>
        <stp>43483</stp>
        <stp>180</stp>
        <stp>PUT</stp>
        <stp>rtd_LastUpdate</stp>
        <tr r="R22" s="3"/>
      </tp>
      <tp>
        <v>43246.75250372685</v>
        <stp/>
        <stp>YahooFinanceOptions</stp>
        <stp>AAPL</stp>
        <stp>43483</stp>
        <stp>200</stp>
        <stp>PUT</stp>
        <stp>rtd_LastUpdate</stp>
        <tr r="R18" s="3"/>
      </tp>
      <tp t="s">
        <v/>
        <stp/>
        <stp>YahooFinanceOptions</stp>
        <stp>AAPL</stp>
        <stp>43483</stp>
        <stp>190</stp>
        <stp>CALL</stp>
        <stp>rtd_LastMessage</stp>
        <tr r="T11" s="3"/>
      </tp>
      <tp t="s">
        <v/>
        <stp/>
        <stp>YahooFinanceOptions</stp>
        <stp>AAPL</stp>
        <stp>43847</stp>
        <stp>150</stp>
        <stp>CALL</stp>
        <stp>rtd_LastMessage</stp>
        <tr r="Q6" s="5"/>
      </tp>
      <tp t="s">
        <v/>
        <stp/>
        <stp>YahooFinanceOptions</stp>
        <stp>AAPL</stp>
        <stp>43483</stp>
        <stp>195</stp>
        <stp>CALL</stp>
        <stp>rtd_LastMessage</stp>
        <tr r="T10" s="3"/>
      </tp>
      <tp>
        <v>1.2451882735094214E-2</v>
        <stp/>
        <stp>YahooFinanceOptions</stp>
        <stp>AAPL</stp>
        <stp>43847</stp>
        <stp>170</stp>
        <stp>CALL</stp>
        <stp>ChangeInPercent</stp>
        <tr r="J7" s="5"/>
      </tp>
      <tp t="s">
        <v/>
        <stp/>
        <stp>YahooFinanceOptions</stp>
        <stp>AAPL</stp>
        <stp>43483</stp>
        <stp>180</stp>
        <stp>CALL</stp>
        <stp>rtd_LastMessage</stp>
        <tr r="T13" s="3"/>
      </tp>
      <tp t="s">
        <v/>
        <stp/>
        <stp>YahooFinanceOptions</stp>
        <stp>AAPL</stp>
        <stp>43483</stp>
        <stp>185</stp>
        <stp>CALL</stp>
        <stp>rtd_LastMessage</stp>
        <tr r="T12" s="3"/>
      </tp>
      <tp>
        <v>43246.756919317129</v>
        <stp/>
        <stp>YahooFinanceSummary</stp>
        <stp>AAPL</stp>
        <stp>rtd_LastUpdate</stp>
        <tr r="R4" s="3"/>
      </tp>
      <tp>
        <v>0.75805763888888889</v>
        <stp/>
        <stp>YahooFinanceOptions</stp>
        <stp>AAPL</stp>
        <stp>43847</stp>
        <stp>170</stp>
        <stp>CALL</stp>
        <stp>rtd_LastUpdateTime</stp>
        <tr r="T7" s="5"/>
      </tp>
      <tp>
        <v>0.75805763888888889</v>
        <stp/>
        <stp>YahooFinanceOptions</stp>
        <stp>AAPL</stp>
        <stp>43847</stp>
        <stp>150</stp>
        <stp>CALL</stp>
        <stp>rtd_LastUpdateTime</stp>
        <tr r="T6" s="5"/>
      </tp>
      <tp>
        <v>187.65</v>
        <stp/>
        <stp>YahooFinanceSummary</stp>
        <stp>AAPL</stp>
        <stp>Low</stp>
        <tr r="F4" s="3"/>
      </tp>
      <tp>
        <v>0.66667824074074078</v>
        <stp/>
        <stp>YahooFinanceSummary</stp>
        <stp>AAPL</stp>
        <stp>LastTradeTime</stp>
        <tr r="I4" s="3"/>
      </tp>
      <tp>
        <v>43246</v>
        <stp/>
        <stp>YahooFinanceOptions</stp>
        <stp>AAPL</stp>
        <stp>43483</stp>
        <stp>170</stp>
        <stp>CALL</stp>
        <stp>rtd_LastUpdateDate</stp>
        <tr r="S5" s="5"/>
      </tp>
      <tp>
        <v>43246</v>
        <stp/>
        <stp>YahooFinanceOptions</stp>
        <stp>AAPL</stp>
        <stp>43483</stp>
        <stp>150</stp>
        <stp>CALL</stp>
        <stp>rtd_LastUpdateDate</stp>
        <tr r="S4" s="5"/>
      </tp>
      <tp>
        <v>190</v>
        <stp/>
        <stp>YahooFinanceOptions</stp>
        <stp>AAPL</stp>
        <stp>43483</stp>
        <stp>188.58</stp>
        <stp>CALL</stp>
        <stp>Strike~0</stp>
        <tr r="D11" s="3"/>
      </tp>
      <tp>
        <v>407</v>
        <stp/>
        <stp>YahooFinanceOptions</stp>
        <stp>AAPL</stp>
        <stp>43483</stp>
        <stp>190</stp>
        <stp>PUT</stp>
        <stp>Volume</stp>
        <tr r="M20" s="3"/>
      </tp>
      <tp>
        <v>18</v>
        <stp/>
        <stp>YahooFinanceOptions</stp>
        <stp>AAPL</stp>
        <stp>43483</stp>
        <stp>195</stp>
        <stp>PUT</stp>
        <stp>Volume</stp>
        <tr r="M19" s="3"/>
      </tp>
      <tp>
        <v>183</v>
        <stp/>
        <stp>YahooFinanceOptions</stp>
        <stp>AAPL</stp>
        <stp>43483</stp>
        <stp>180</stp>
        <stp>PUT</stp>
        <stp>Volume</stp>
        <tr r="M22" s="3"/>
      </tp>
      <tp>
        <v>31</v>
        <stp/>
        <stp>YahooFinanceOptions</stp>
        <stp>AAPL</stp>
        <stp>43483</stp>
        <stp>185</stp>
        <stp>PUT</stp>
        <stp>Volume</stp>
        <tr r="M21" s="3"/>
      </tp>
      <tp>
        <v>30</v>
        <stp/>
        <stp>YahooFinanceOptions</stp>
        <stp>AAPL</stp>
        <stp>43483</stp>
        <stp>200</stp>
        <stp>PUT</stp>
        <stp>Volume</stp>
        <tr r="M18" s="3"/>
      </tp>
      <tp>
        <v>43246</v>
        <stp/>
        <stp>YahooFinanceOptions</stp>
        <stp>AAPL</stp>
        <stp>43847</stp>
        <stp>170</stp>
        <stp>CALL</stp>
        <stp>rtd_LastUpdateDate</stp>
        <tr r="S7" s="5"/>
      </tp>
      <tp>
        <v>43246</v>
        <stp/>
        <stp>YahooFinanceOptions</stp>
        <stp>AAPL</stp>
        <stp>43847</stp>
        <stp>150</stp>
        <stp>CALL</stp>
        <stp>rtd_LastUpdateDate</stp>
        <tr r="S6" s="5"/>
      </tp>
      <tp>
        <v>0.75250372685185185</v>
        <stp/>
        <stp>YahooFinanceOptions</stp>
        <stp>AAPL</stp>
        <stp>43483</stp>
        <stp>170</stp>
        <stp>CALL</stp>
        <stp>rtd_LastUpdateTime</stp>
        <tr r="T5" s="5"/>
      </tp>
      <tp>
        <v>0.75250372685185185</v>
        <stp/>
        <stp>YahooFinanceOptions</stp>
        <stp>AAPL</stp>
        <stp>43483</stp>
        <stp>150</stp>
        <stp>CALL</stp>
        <stp>rtd_LastUpdateTime</stp>
        <tr r="T4" s="5"/>
      </tp>
      <tp>
        <v>190</v>
        <stp/>
        <stp>YahooFinanceOptions</stp>
        <stp>AAPL</stp>
        <stp>43483</stp>
        <stp>188.58</stp>
        <stp>PUT</stp>
        <stp>Strike~0</stp>
        <tr r="D20" s="3"/>
      </tp>
      <tp>
        <v>-0.15999985</v>
        <stp/>
        <stp>YahooFinanceOptions</stp>
        <stp>AAPL</stp>
        <stp>43483</stp>
        <stp>200</stp>
        <stp>PUT</stp>
        <stp>Change</stp>
        <tr r="H18" s="3"/>
      </tp>
      <tp>
        <v>-0.21999931</v>
        <stp/>
        <stp>YahooFinanceOptions</stp>
        <stp>AAPL</stp>
        <stp>43483</stp>
        <stp>185</stp>
        <stp>PUT</stp>
        <stp>Change</stp>
        <tr r="H21" s="3"/>
      </tp>
      <tp>
        <v>-0.15000057</v>
        <stp/>
        <stp>YahooFinanceOptions</stp>
        <stp>AAPL</stp>
        <stp>43483</stp>
        <stp>180</stp>
        <stp>PUT</stp>
        <stp>Change</stp>
        <tr r="H22" s="3"/>
      </tp>
      <tp>
        <v>0</v>
        <stp/>
        <stp>YahooFinanceOptions</stp>
        <stp>AAPL</stp>
        <stp>43483</stp>
        <stp>195</stp>
        <stp>PUT</stp>
        <stp>Change</stp>
        <tr r="H19" s="3"/>
      </tp>
      <tp>
        <v>-0.32999992</v>
        <stp/>
        <stp>YahooFinanceOptions</stp>
        <stp>AAPL</stp>
        <stp>43483</stp>
        <stp>190</stp>
        <stp>PUT</stp>
        <stp>Change</stp>
        <tr r="H20" s="3"/>
      </tp>
      <tp>
        <v>0.43000792999999998</v>
        <stp/>
        <stp>YahooFinanceSummary</stp>
        <stp>AAPL</stp>
        <stp>Change</stp>
        <tr r="D4" s="3"/>
      </tp>
      <tp>
        <v>43246.758057638886</v>
        <stp/>
        <stp>YahooFinanceOptions</stp>
        <stp>AAPL200117C00150000</stp>
        <stp>rtd_LastUpdate</stp>
        <tr r="S6" s="4"/>
      </tp>
      <tp>
        <v>43246.758057638886</v>
        <stp/>
        <stp>YahooFinanceOptions</stp>
        <stp>AAPL200117C00170000</stp>
        <stp>rtd_LastUpdate</stp>
        <tr r="S7" s="4"/>
      </tp>
      <tp>
        <v>43246.75250372685</v>
        <stp/>
        <stp>YahooFinanceOptions</stp>
        <stp>AAPL190118C00150000</stp>
        <stp>rtd_LastUpdate</stp>
        <tr r="S4" s="4"/>
      </tp>
      <tp>
        <v>43246.75250372685</v>
        <stp/>
        <stp>YahooFinanceOptions</stp>
        <stp>AAPL190118C00170000</stp>
        <stp>rtd_LastUpdate</stp>
        <tr r="S5" s="4"/>
      </tp>
      <tp>
        <v>0</v>
        <stp/>
        <stp>YahooFinanceSummary</stp>
        <stp>AAPL</stp>
        <stp>rtd_LastError</stp>
        <tr r="S4" s="3"/>
      </tp>
      <tp>
        <v>24.8</v>
        <stp/>
        <stp>YahooFinanceOptions</stp>
        <stp>AAPL</stp>
        <stp>43483</stp>
        <stp>170</stp>
        <stp>CALL</stp>
        <stp>Bid</stp>
        <tr r="L5" s="5"/>
      </tp>
      <tp>
        <v>-2.6045771277321366E-2</v>
        <stp/>
        <stp>YahooFinanceOptions</stp>
        <stp>AAPL</stp>
        <stp>43483</stp>
        <stp>190</stp>
        <stp>PUT</stp>
        <stp>ChangePercent</stp>
        <tr r="I20" s="3"/>
      </tp>
      <tp>
        <v>-1.8072356590211655E-2</v>
        <stp/>
        <stp>YahooFinanceOptions</stp>
        <stp>AAPL</stp>
        <stp>43483</stp>
        <stp>180</stp>
        <stp>PUT</stp>
        <stp>ChangePercent</stp>
        <tr r="I22" s="3"/>
      </tp>
      <tp>
        <v>-8.8593494645017971E-3</v>
        <stp/>
        <stp>YahooFinanceOptions</stp>
        <stp>AAPL</stp>
        <stp>43483</stp>
        <stp>200</stp>
        <stp>PUT</stp>
        <stp>ChangePercent</stp>
        <tr r="I18" s="3"/>
      </tp>
      <tp>
        <v>41.8</v>
        <stp/>
        <stp>YahooFinanceOptions</stp>
        <stp>AAPL</stp>
        <stp>43483</stp>
        <stp>150</stp>
        <stp>CALL</stp>
        <stp>Ask</stp>
        <tr r="M4" s="5"/>
      </tp>
      <tp>
        <v>41</v>
        <stp/>
        <stp>YahooFinanceOptions</stp>
        <stp>AAPL</stp>
        <stp>43483</stp>
        <stp>150</stp>
        <stp>CALL</stp>
        <stp>Bid</stp>
        <tr r="L4" s="5"/>
      </tp>
      <tp>
        <v>25.35</v>
        <stp/>
        <stp>YahooFinanceOptions</stp>
        <stp>AAPL</stp>
        <stp>43483</stp>
        <stp>170</stp>
        <stp>CALL</stp>
        <stp>Ask</stp>
        <tr r="M5" s="5"/>
      </tp>
      <tp>
        <v>0</v>
        <stp/>
        <stp>YahooFinanceOptions</stp>
        <stp>AAPL</stp>
        <stp>43483</stp>
        <stp>195</stp>
        <stp>PUT</stp>
        <stp>ChangePercent</stp>
        <tr r="I19" s="3"/>
      </tp>
      <tp>
        <v>-2.1317764022214844E-2</v>
        <stp/>
        <stp>YahooFinanceOptions</stp>
        <stp>AAPL</stp>
        <stp>43483</stp>
        <stp>185</stp>
        <stp>PUT</stp>
        <stp>ChangePercent</stp>
        <tr r="I21" s="3"/>
      </tp>
      <tp>
        <v>8.15</v>
        <stp/>
        <stp>YahooFinanceOptions</stp>
        <stp>AAPL</stp>
        <stp>43483</stp>
        <stp>200</stp>
        <stp>CALL</stp>
        <stp>Ask</stp>
        <tr r="L9" s="3"/>
      </tp>
      <tp>
        <v>43246</v>
        <stp/>
        <stp>YahooFinanceOptions</stp>
        <stp>AAPL200117C00150000</stp>
        <stp>rtd_LastUpdateDate</stp>
        <tr r="T6" s="4"/>
      </tp>
      <tp>
        <v>43246</v>
        <stp/>
        <stp>YahooFinanceOptions</stp>
        <stp>AAPL200117C00170000</stp>
        <stp>rtd_LastUpdateDate</stp>
        <tr r="T7" s="4"/>
      </tp>
      <tp>
        <v>43246</v>
        <stp/>
        <stp>YahooFinanceOptions</stp>
        <stp>AAPL190118C00150000</stp>
        <stp>rtd_LastUpdateDate</stp>
        <tr r="T4" s="4"/>
      </tp>
      <tp>
        <v>43246</v>
        <stp/>
        <stp>YahooFinanceOptions</stp>
        <stp>AAPL190118C00170000</stp>
        <stp>rtd_LastUpdateDate</stp>
        <tr r="T5" s="4"/>
      </tp>
      <tp>
        <v>1.0526247057324087E-2</v>
        <stp/>
        <stp>YahooFinanceOptions</stp>
        <stp>AAPL</stp>
        <stp>43483</stp>
        <stp>190</stp>
        <stp>CALL</stp>
        <stp>ChangePercent</stp>
        <tr r="I11" s="3"/>
      </tp>
      <tp>
        <v>-4.9212784512753047E-3</v>
        <stp/>
        <stp>YahooFinanceOptions</stp>
        <stp>AAPL</stp>
        <stp>43483</stp>
        <stp>195</stp>
        <stp>CALL</stp>
        <stp>ChangePercent</stp>
        <tr r="I10" s="3"/>
      </tp>
      <tp>
        <v>1.4044943820224719E-2</v>
        <stp/>
        <stp>YahooFinanceOptions</stp>
        <stp>AAPL</stp>
        <stp>43483</stp>
        <stp>180</stp>
        <stp>CALL</stp>
        <stp>ChangePercent</stp>
        <tr r="I13" s="3"/>
      </tp>
      <tp>
        <v>8.6666740635556096E-3</v>
        <stp/>
        <stp>YahooFinanceOptions</stp>
        <stp>AAPL</stp>
        <stp>43483</stp>
        <stp>185</stp>
        <stp>CALL</stp>
        <stp>ChangePercent</stp>
        <tr r="I12" s="3"/>
      </tp>
      <tp>
        <v>2.4844102817059006E-3</v>
        <stp/>
        <stp>YahooFinanceOptions</stp>
        <stp>AAPL</stp>
        <stp>43483</stp>
        <stp>200</stp>
        <stp>CALL</stp>
        <stp>ChangePercent</stp>
        <tr r="I9" s="3"/>
      </tp>
      <tp>
        <v>7.95</v>
        <stp/>
        <stp>YahooFinanceOptions</stp>
        <stp>AAPL</stp>
        <stp>43483</stp>
        <stp>200</stp>
        <stp>CALL</stp>
        <stp>Bid</stp>
        <tr r="K9" s="3"/>
      </tp>
      <tp>
        <v>0.21323418609619144</v>
        <stp/>
        <stp>YahooFinanceOptions</stp>
        <stp>AAPL</stp>
        <stp>43483</stp>
        <stp>195</stp>
        <stp>CALL</stp>
        <stp>ImpVol</stp>
        <tr r="O10" s="3"/>
      </tp>
      <tp>
        <v>0.21744556976318358</v>
        <stp/>
        <stp>YahooFinanceOptions</stp>
        <stp>AAPL</stp>
        <stp>43483</stp>
        <stp>190</stp>
        <stp>CALL</stp>
        <stp>ImpVol</stp>
        <tr r="O11" s="3"/>
      </tp>
      <tp>
        <v>0.22345747253417966</v>
        <stp/>
        <stp>YahooFinanceOptions</stp>
        <stp>AAPL</stp>
        <stp>43483</stp>
        <stp>185</stp>
        <stp>CALL</stp>
        <stp>ImpVol</stp>
        <tr r="O12" s="3"/>
      </tp>
      <tp>
        <v>0.22901161621093752</v>
        <stp/>
        <stp>YahooFinanceOptions</stp>
        <stp>AAPL</stp>
        <stp>43483</stp>
        <stp>180</stp>
        <stp>CALL</stp>
        <stp>ImpVol</stp>
        <tr r="O13" s="3"/>
      </tp>
      <tp>
        <v>33.65</v>
        <stp/>
        <stp>YahooFinanceOptions</stp>
        <stp>AAPL</stp>
        <stp>43847</stp>
        <stp>170</stp>
        <stp>CALL</stp>
        <stp>Bid</stp>
        <tr r="L7" s="5"/>
      </tp>
      <tp>
        <v>8896</v>
        <stp/>
        <stp>YahooFinanceOptions</stp>
        <stp>AAPL200117C00170000</stp>
        <stp>OpenInt</stp>
        <tr r="P7" s="4"/>
      </tp>
      <tp>
        <v>17179</v>
        <stp/>
        <stp>YahooFinanceOptions</stp>
        <stp>AAPL200117C00150000</stp>
        <stp>OpenInt</stp>
        <tr r="P6" s="4"/>
      </tp>
      <tp>
        <v>15.3</v>
        <stp/>
        <stp>YahooFinanceOptions</stp>
        <stp>AAPL</stp>
        <stp>43483</stp>
        <stp>185</stp>
        <stp>CALL</stp>
        <stp>Ask</stp>
        <tr r="L12" s="3"/>
      </tp>
      <tp>
        <v>18.3</v>
        <stp/>
        <stp>YahooFinanceOptions</stp>
        <stp>AAPL</stp>
        <stp>43483</stp>
        <stp>180</stp>
        <stp>CALL</stp>
        <stp>Ask</stp>
        <tr r="L13" s="3"/>
      </tp>
      <tp>
        <v>0.75805763888888889</v>
        <stp/>
        <stp>YahooFinanceOptions</stp>
        <stp>AAPL200117C00150000</stp>
        <stp>rtd_LastUpdateTime</stp>
        <tr r="U6" s="4"/>
      </tp>
      <tp>
        <v>0.75805763888888889</v>
        <stp/>
        <stp>YahooFinanceOptions</stp>
        <stp>AAPL200117C00170000</stp>
        <stp>rtd_LastUpdateTime</stp>
        <tr r="U7" s="4"/>
      </tp>
      <tp>
        <v>0.75250372685185185</v>
        <stp/>
        <stp>YahooFinanceOptions</stp>
        <stp>AAPL190118C00150000</stp>
        <stp>rtd_LastUpdateTime</stp>
        <tr r="U4" s="4"/>
      </tp>
      <tp>
        <v>0.75250372685185185</v>
        <stp/>
        <stp>YahooFinanceOptions</stp>
        <stp>AAPL190118C00170000</stp>
        <stp>rtd_LastUpdateTime</stp>
        <tr r="U5" s="4"/>
      </tp>
      <tp>
        <v>18.100000000000001</v>
        <stp/>
        <stp>YahooFinanceOptions</stp>
        <stp>AAPL</stp>
        <stp>43483</stp>
        <stp>200</stp>
        <stp>PUT</stp>
        <stp>Ask</stp>
        <tr r="L18" s="3"/>
      </tp>
      <tp>
        <v>7.95</v>
        <stp/>
        <stp>YahooFinanceOptions</stp>
        <stp>AAPL</stp>
        <stp>43483</stp>
        <stp>180</stp>
        <stp>PUT</stp>
        <stp>Bid</stp>
        <tr r="K22" s="3"/>
      </tp>
      <tp>
        <v>9.9</v>
        <stp/>
        <stp>YahooFinanceOptions</stp>
        <stp>AAPL</stp>
        <stp>43483</stp>
        <stp>185</stp>
        <stp>PUT</stp>
        <stp>Bid</stp>
        <tr r="K21" s="3"/>
      </tp>
      <tp>
        <v>12.25</v>
        <stp/>
        <stp>YahooFinanceOptions</stp>
        <stp>AAPL</stp>
        <stp>43483</stp>
        <stp>190</stp>
        <stp>PUT</stp>
        <stp>Bid</stp>
        <tr r="K20" s="3"/>
      </tp>
      <tp>
        <v>14.8</v>
        <stp/>
        <stp>YahooFinanceOptions</stp>
        <stp>AAPL</stp>
        <stp>43483</stp>
        <stp>195</stp>
        <stp>PUT</stp>
        <stp>Bid</stp>
        <tr r="K19" s="3"/>
      </tp>
      <tp>
        <v>48</v>
        <stp/>
        <stp>YahooFinanceOptions</stp>
        <stp>AAPL</stp>
        <stp>43847</stp>
        <stp>150</stp>
        <stp>CALL</stp>
        <stp>Ask</stp>
        <tr r="M6" s="5"/>
      </tp>
      <tp>
        <v>10.199999999999999</v>
        <stp/>
        <stp>YahooFinanceOptions</stp>
        <stp>AAPL</stp>
        <stp>43483</stp>
        <stp>195</stp>
        <stp>CALL</stp>
        <stp>Ask</stp>
        <tr r="L10" s="3"/>
      </tp>
      <tp>
        <v>12.55</v>
        <stp/>
        <stp>YahooFinanceOptions</stp>
        <stp>AAPL</stp>
        <stp>43483</stp>
        <stp>190</stp>
        <stp>CALL</stp>
        <stp>Ask</stp>
        <tr r="L11" s="3"/>
      </tp>
      <tp>
        <v>45.3</v>
        <stp/>
        <stp>YahooFinanceOptions</stp>
        <stp>AAPL</stp>
        <stp>43847</stp>
        <stp>150</stp>
        <stp>CALL</stp>
        <stp>Bid</stp>
        <tr r="L6" s="5"/>
      </tp>
      <tp>
        <v>10.050000000000001</v>
        <stp/>
        <stp>YahooFinanceOptions</stp>
        <stp>AAPL</stp>
        <stp>43483</stp>
        <stp>195</stp>
        <stp>CALL</stp>
        <stp>Bid</stp>
        <tr r="K10" s="3"/>
      </tp>
      <tp>
        <v>12.35</v>
        <stp/>
        <stp>YahooFinanceOptions</stp>
        <stp>AAPL</stp>
        <stp>43483</stp>
        <stp>190</stp>
        <stp>CALL</stp>
        <stp>Bid</stp>
        <tr r="K11" s="3"/>
      </tp>
      <tp>
        <v>10.050000000000001</v>
        <stp/>
        <stp>YahooFinanceOptions</stp>
        <stp>AAPL</stp>
        <stp>43483</stp>
        <stp>185</stp>
        <stp>PUT</stp>
        <stp>Ask</stp>
        <tr r="L21" s="3"/>
      </tp>
      <tp>
        <v>8.0500000000000007</v>
        <stp/>
        <stp>YahooFinanceOptions</stp>
        <stp>AAPL</stp>
        <stp>43483</stp>
        <stp>180</stp>
        <stp>PUT</stp>
        <stp>Ask</stp>
        <tr r="L22" s="3"/>
      </tp>
      <tp>
        <v>15</v>
        <stp/>
        <stp>YahooFinanceOptions</stp>
        <stp>AAPL</stp>
        <stp>43483</stp>
        <stp>195</stp>
        <stp>PUT</stp>
        <stp>Ask</stp>
        <tr r="L19" s="3"/>
      </tp>
      <tp>
        <v>12.4</v>
        <stp/>
        <stp>YahooFinanceOptions</stp>
        <stp>AAPL</stp>
        <stp>43483</stp>
        <stp>190</stp>
        <stp>PUT</stp>
        <stp>Ask</stp>
        <tr r="L20" s="3"/>
      </tp>
      <tp>
        <v>17.75</v>
        <stp/>
        <stp>YahooFinanceOptions</stp>
        <stp>AAPL</stp>
        <stp>43483</stp>
        <stp>200</stp>
        <stp>PUT</stp>
        <stp>Bid</stp>
        <tr r="K18" s="3"/>
      </tp>
      <tp>
        <v>0.20911435424804684</v>
        <stp/>
        <stp>YahooFinanceOptions</stp>
        <stp>AAPL</stp>
        <stp>43483</stp>
        <stp>200</stp>
        <stp>CALL</stp>
        <stp>ImpVol</stp>
        <tr r="O9" s="3"/>
      </tp>
      <tp>
        <v>15</v>
        <stp/>
        <stp>YahooFinanceOptions</stp>
        <stp>AAPL</stp>
        <stp>43483</stp>
        <stp>185</stp>
        <stp>CALL</stp>
        <stp>Bid</stp>
        <tr r="K12" s="3"/>
      </tp>
      <tp>
        <v>17.95</v>
        <stp/>
        <stp>YahooFinanceOptions</stp>
        <stp>AAPL</stp>
        <stp>43483</stp>
        <stp>180</stp>
        <stp>CALL</stp>
        <stp>Bid</stp>
        <tr r="K13" s="3"/>
      </tp>
      <tp>
        <v>39225</v>
        <stp/>
        <stp>YahooFinanceOptions</stp>
        <stp>AAPL190118C00170000</stp>
        <stp>OpenInt</stp>
        <tr r="P5" s="4"/>
      </tp>
      <tp>
        <v>29043</v>
        <stp/>
        <stp>YahooFinanceOptions</stp>
        <stp>AAPL190118C00150000</stp>
        <stp>OpenInt</stp>
        <tr r="P4" s="4"/>
      </tp>
      <tp>
        <v>34.200000000000003</v>
        <stp/>
        <stp>YahooFinanceOptions</stp>
        <stp>AAPL</stp>
        <stp>43847</stp>
        <stp>170</stp>
        <stp>CALL</stp>
        <stp>Ask</stp>
        <tr r="M7" s="5"/>
      </tp>
      <tp>
        <v>43246.758057638886</v>
        <stp/>
        <stp>YahooFinanceOptions</stp>
        <stp>AAPL</stp>
        <stp>43847</stp>
        <stp>170</stp>
        <stp>CALL</stp>
        <stp>rtd_LastUpdate</stp>
        <tr r="R7" s="5"/>
      </tp>
      <tp>
        <v>43246.758057638886</v>
        <stp/>
        <stp>YahooFinanceOptions</stp>
        <stp>AAPL</stp>
        <stp>43847</stp>
        <stp>150</stp>
        <stp>CALL</stp>
        <stp>rtd_LastUpdate</stp>
        <tr r="R6" s="5"/>
      </tp>
      <tp>
        <v>8.0500000000000007</v>
        <stp/>
        <stp>YahooFinanceOptions</stp>
        <stp>AAPL</stp>
        <stp>Jan18'19</stp>
        <stp>200</stp>
        <stp>CALL</stp>
        <stp>Mark</stp>
        <tr r="E5" s="6"/>
      </tp>
      <tp>
        <v>41.4</v>
        <stp/>
        <stp>YahooFinanceOptions</stp>
        <stp>AAPL</stp>
        <stp>Jan18'19</stp>
        <stp>150</stp>
        <stp>CALL</stp>
        <stp>Mark</stp>
        <tr r="E4" s="6"/>
      </tp>
      <tp t="s">
        <v>AAPL190118P00200000</v>
        <stp/>
        <stp>YahooFinanceOptions</stp>
        <stp>AAPL</stp>
        <stp>43483</stp>
        <stp>200</stp>
        <stp>PUT</stp>
        <stp>OptionCode</stp>
        <tr r="Q18" s="3"/>
      </tp>
      <tp t="s">
        <v>AAPL190118P00180000</v>
        <stp/>
        <stp>YahooFinanceOptions</stp>
        <stp>AAPL</stp>
        <stp>43483</stp>
        <stp>180</stp>
        <stp>PUT</stp>
        <stp>OptionCode</stp>
        <tr r="Q22" s="3"/>
      </tp>
      <tp t="s">
        <v>AAPL190118P00185000</v>
        <stp/>
        <stp>YahooFinanceOptions</stp>
        <stp>AAPL</stp>
        <stp>43483</stp>
        <stp>185</stp>
        <stp>PUT</stp>
        <stp>OptionCode</stp>
        <tr r="Q21" s="3"/>
      </tp>
      <tp t="s">
        <v>AAPL190118P00190000</v>
        <stp/>
        <stp>YahooFinanceOptions</stp>
        <stp>AAPL</stp>
        <stp>43483</stp>
        <stp>190</stp>
        <stp>PUT</stp>
        <stp>OptionCode</stp>
        <tr r="Q20" s="3"/>
      </tp>
      <tp t="s">
        <v>AAPL190118P00195000</v>
        <stp/>
        <stp>YahooFinanceOptions</stp>
        <stp>AAPL</stp>
        <stp>43483</stp>
        <stp>195</stp>
        <stp>PUT</stp>
        <stp>OptionCode</stp>
        <tr r="Q19" s="3"/>
      </tp>
      <tp>
        <v>43246.75250372685</v>
        <stp/>
        <stp>YahooFinanceOptions</stp>
        <stp>AAPL</stp>
        <stp>43483</stp>
        <stp>185</stp>
        <stp>CALL</stp>
        <stp>rtd_LastUpdate</stp>
        <tr r="R12" s="3"/>
      </tp>
      <tp>
        <v>43246.75250372685</v>
        <stp/>
        <stp>YahooFinanceOptions</stp>
        <stp>AAPL</stp>
        <stp>43483</stp>
        <stp>180</stp>
        <stp>CALL</stp>
        <stp>rtd_LastUpdate</stp>
        <tr r="R13" s="3"/>
      </tp>
      <tp>
        <v>43246.75250372685</v>
        <stp/>
        <stp>YahooFinanceOptions</stp>
        <stp>AAPL</stp>
        <stp>43483</stp>
        <stp>195</stp>
        <stp>CALL</stp>
        <stp>rtd_LastUpdate</stp>
        <tr r="R10" s="3"/>
      </tp>
      <tp>
        <v>43246.75250372685</v>
        <stp/>
        <stp>YahooFinanceOptions</stp>
        <stp>AAPL</stp>
        <stp>43483</stp>
        <stp>190</stp>
        <stp>CALL</stp>
        <stp>rtd_LastUpdate</stp>
        <tr r="R11" s="3"/>
      </tp>
      <tp>
        <v>43246.75250372685</v>
        <stp/>
        <stp>YahooFinanceOptions</stp>
        <stp>AAPL</stp>
        <stp>43483</stp>
        <stp>170</stp>
        <stp>CALL</stp>
        <stp>rtd_LastUpdate</stp>
        <tr r="R5" s="5"/>
      </tp>
      <tp>
        <v>43246.75250372685</v>
        <stp/>
        <stp>YahooFinanceOptions</stp>
        <stp>AAPL</stp>
        <stp>43483</stp>
        <stp>150</stp>
        <stp>CALL</stp>
        <stp>rtd_LastUpdate</stp>
        <tr r="R4" s="5"/>
      </tp>
      <tp t="s">
        <v/>
        <stp/>
        <stp>YahooFinanceOptions</stp>
        <stp>AAPL200117C00170000</stp>
        <stp>rtd_LastMessage</stp>
        <tr r="R7" s="4"/>
      </tp>
      <tp t="s">
        <v/>
        <stp/>
        <stp>YahooFinanceOptions</stp>
        <stp>AAPL200117C00150000</stp>
        <stp>rtd_LastMessage</stp>
        <tr r="R6" s="4"/>
      </tp>
      <tp>
        <v>9.6821828109820826E-4</v>
        <stp/>
        <stp>YahooFinanceOptions</stp>
        <stp>AAPL190118C00150000</stp>
        <stp>ChangeInPercent</stp>
        <tr r="K4" s="4"/>
      </tp>
      <tp>
        <v>1.3333330057912469E-2</v>
        <stp/>
        <stp>YahooFinanceOptions</stp>
        <stp>AAPL190118C00170000</stp>
        <stp>ChangeInPercent</stp>
        <tr r="K5" s="4"/>
      </tp>
      <tp>
        <v>43246.75250372685</v>
        <stp/>
        <stp>YahooFinanceOptions</stp>
        <stp>AAPL</stp>
        <stp>43483</stp>
        <stp>200</stp>
        <stp>CALL</stp>
        <stp>rtd_LastUpdate</stp>
        <tr r="R9" s="3"/>
      </tp>
      <tp t="s">
        <v/>
        <stp/>
        <stp>YahooFinanceOptions</stp>
        <stp>AAPL190118C00170000</stp>
        <stp>rtd_LastMessage</stp>
        <tr r="R5" s="4"/>
      </tp>
      <tp t="s">
        <v/>
        <stp/>
        <stp>YahooFinanceOptions</stp>
        <stp>AAPL190118C00150000</stp>
        <stp>rtd_LastMessage</stp>
        <tr r="R4" s="4"/>
      </tp>
      <tp>
        <v>1.8996867893062482E-2</v>
        <stp/>
        <stp>YahooFinanceOptions</stp>
        <stp>AAPL200117C00150000</stp>
        <stp>ChangeInPercent</stp>
        <tr r="K6" s="4"/>
      </tp>
      <tp>
        <v>1.2451882735094214E-2</v>
        <stp/>
        <stp>YahooFinanceOptions</stp>
        <stp>AAPL200117C00170000</stp>
        <stp>ChangeInPercent</stp>
        <tr r="K7" s="4"/>
      </tp>
      <tp>
        <v>18.5</v>
        <stp/>
        <stp>YahooFinanceOptions</stp>
        <stp>AAPL</stp>
        <stp>Jan17'20</stp>
        <stp>200</stp>
        <stp>CALL</stp>
        <stp>Mark</stp>
        <tr r="F5" s="6"/>
      </tp>
      <tp>
        <v>46.65</v>
        <stp/>
        <stp>YahooFinanceOptions</stp>
        <stp>AAPL</stp>
        <stp>Jan17'20</stp>
        <stp>150</stp>
        <stp>CALL</stp>
        <stp>Mark</stp>
        <tr r="F4" s="6"/>
      </tp>
      <tp>
        <v>5</v>
        <stp/>
        <stp>YahooFinanceOptions</stp>
        <stp>AAPL</stp>
        <stp>43847</stp>
        <stp>170</stp>
        <stp>CALL</stp>
        <stp>Volume</stp>
        <tr r="N7" s="5"/>
      </tp>
      <tp>
        <v>4</v>
        <stp/>
        <stp>YahooFinanceOptions</stp>
        <stp>AAPL</stp>
        <stp>43847</stp>
        <stp>150</stp>
        <stp>CALL</stp>
        <stp>Volume</stp>
        <tr r="N6" s="5"/>
      </tp>
      <tp>
        <v>47.74</v>
        <stp/>
        <stp>YahooFinanceOptions</stp>
        <stp>AAPL</stp>
        <stp>43847</stp>
        <stp>150</stp>
        <stp>CALL</stp>
        <stp>Last</stp>
        <tr r="H6" s="5"/>
      </tp>
      <tp>
        <v>34.15</v>
        <stp/>
        <stp>YahooFinanceOptions</stp>
        <stp>AAPL</stp>
        <stp>43847</stp>
        <stp>170</stp>
        <stp>CALL</stp>
        <stp>Last</stp>
        <tr r="H7" s="5"/>
      </tp>
      <tp>
        <v>46.65</v>
        <stp/>
        <stp>YahooFinanceOptions</stp>
        <stp>AAPL</stp>
        <stp>43847</stp>
        <stp>150</stp>
        <stp>CALL</stp>
        <stp>Mark</stp>
        <tr r="K6" s="5"/>
      </tp>
      <tp>
        <v>33.924999999999997</v>
        <stp/>
        <stp>YahooFinanceOptions</stp>
        <stp>AAPL</stp>
        <stp>43847</stp>
        <stp>170</stp>
        <stp>CALL</stp>
        <stp>Mark</stp>
        <tr r="K7" s="5"/>
      </tp>
      <tp>
        <v>10.11</v>
        <stp/>
        <stp>YahooFinanceOptions</stp>
        <stp>AAPL</stp>
        <stp>43483</stp>
        <stp>195</stp>
        <stp>CALL</stp>
        <stp>Last</stp>
        <tr r="G10" s="3"/>
      </tp>
      <tp>
        <v>15.13</v>
        <stp/>
        <stp>YahooFinanceOptions</stp>
        <stp>AAPL</stp>
        <stp>43483</stp>
        <stp>185</stp>
        <stp>CALL</stp>
        <stp>Last</stp>
        <tr r="G12" s="3"/>
      </tp>
      <tp>
        <v>15.15</v>
        <stp/>
        <stp>YahooFinanceOptions</stp>
        <stp>AAPL</stp>
        <stp>43483</stp>
        <stp>185</stp>
        <stp>CALL</stp>
        <stp>Mark</stp>
        <tr r="J12" s="3"/>
      </tp>
      <tp>
        <v>10.125</v>
        <stp/>
        <stp>YahooFinanceOptions</stp>
        <stp>AAPL</stp>
        <stp>43483</stp>
        <stp>195</stp>
        <stp>CALL</stp>
        <stp>Mark</stp>
        <tr r="J10" s="3"/>
      </tp>
      <tp>
        <v>753</v>
        <stp/>
        <stp>YahooFinanceOptions</stp>
        <stp>AAPL</stp>
        <stp>43483</stp>
        <stp>200</stp>
        <stp>CALL</stp>
        <stp>Volume</stp>
        <tr r="M9" s="3"/>
      </tp>
      <tp>
        <v>12.48</v>
        <stp/>
        <stp>YahooFinanceOptions</stp>
        <stp>AAPL</stp>
        <stp>43483</stp>
        <stp>190</stp>
        <stp>CALL</stp>
        <stp>Last</stp>
        <tr r="G11" s="3"/>
      </tp>
      <tp>
        <v>18.05</v>
        <stp/>
        <stp>YahooFinanceOptions</stp>
        <stp>AAPL</stp>
        <stp>43483</stp>
        <stp>180</stp>
        <stp>CALL</stp>
        <stp>Last</stp>
        <tr r="G13" s="3"/>
      </tp>
      <tp>
        <v>41.35</v>
        <stp/>
        <stp>YahooFinanceOptions</stp>
        <stp>AAPL</stp>
        <stp>43483</stp>
        <stp>150</stp>
        <stp>CALL</stp>
        <stp>Last</stp>
        <tr r="H4" s="5"/>
      </tp>
      <tp>
        <v>25.08</v>
        <stp/>
        <stp>YahooFinanceOptions</stp>
        <stp>AAPL</stp>
        <stp>43483</stp>
        <stp>170</stp>
        <stp>CALL</stp>
        <stp>Last</stp>
        <tr r="H5" s="5"/>
      </tp>
      <tp>
        <v>8.07</v>
        <stp/>
        <stp>YahooFinanceOptions</stp>
        <stp>AAPL</stp>
        <stp>43483</stp>
        <stp>200</stp>
        <stp>CALL</stp>
        <stp>Last</stp>
        <tr r="G9" s="3"/>
      </tp>
      <tp>
        <v>8.0500000000000007</v>
        <stp/>
        <stp>YahooFinanceOptions</stp>
        <stp>AAPL</stp>
        <stp>43483</stp>
        <stp>200</stp>
        <stp>CALL</stp>
        <stp>Mark</stp>
        <tr r="J9" s="3"/>
      </tp>
      <tp>
        <v>18.125</v>
        <stp/>
        <stp>YahooFinanceOptions</stp>
        <stp>AAPL</stp>
        <stp>43483</stp>
        <stp>180</stp>
        <stp>CALL</stp>
        <stp>Mark</stp>
        <tr r="J13" s="3"/>
      </tp>
      <tp>
        <v>12.45</v>
        <stp/>
        <stp>YahooFinanceOptions</stp>
        <stp>AAPL</stp>
        <stp>43483</stp>
        <stp>190</stp>
        <stp>CALL</stp>
        <stp>Mark</stp>
        <tr r="J11" s="3"/>
      </tp>
      <tp>
        <v>41.4</v>
        <stp/>
        <stp>YahooFinanceOptions</stp>
        <stp>AAPL</stp>
        <stp>43483</stp>
        <stp>150</stp>
        <stp>CALL</stp>
        <stp>Mark</stp>
        <tr r="K4" s="5"/>
      </tp>
      <tp>
        <v>25.075000000000003</v>
        <stp/>
        <stp>YahooFinanceOptions</stp>
        <stp>AAPL</stp>
        <stp>43483</stp>
        <stp>170</stp>
        <stp>CALL</stp>
        <stp>Mark</stp>
        <tr r="K5" s="5"/>
      </tp>
      <tp>
        <v>132</v>
        <stp/>
        <stp>YahooFinanceOptions</stp>
        <stp>AAPL</stp>
        <stp>43483</stp>
        <stp>185</stp>
        <stp>CALL</stp>
        <stp>Volume</stp>
        <tr r="M12" s="3"/>
      </tp>
      <tp>
        <v>696</v>
        <stp/>
        <stp>YahooFinanceOptions</stp>
        <stp>AAPL</stp>
        <stp>43483</stp>
        <stp>180</stp>
        <stp>CALL</stp>
        <stp>Volume</stp>
        <tr r="M13" s="3"/>
      </tp>
      <tp>
        <v>117</v>
        <stp/>
        <stp>YahooFinanceOptions</stp>
        <stp>AAPL</stp>
        <stp>43483</stp>
        <stp>195</stp>
        <stp>CALL</stp>
        <stp>Volume</stp>
        <tr r="M10" s="3"/>
      </tp>
      <tp>
        <v>242</v>
        <stp/>
        <stp>YahooFinanceOptions</stp>
        <stp>AAPL</stp>
        <stp>43483</stp>
        <stp>190</stp>
        <stp>CALL</stp>
        <stp>Volume</stp>
        <tr r="M11" s="3"/>
      </tp>
      <tp>
        <v>160</v>
        <stp/>
        <stp>YahooFinanceOptions</stp>
        <stp>AAPL</stp>
        <stp>43483</stp>
        <stp>170</stp>
        <stp>CALL</stp>
        <stp>Volume</stp>
        <tr r="N5" s="5"/>
      </tp>
      <tp>
        <v>263</v>
        <stp/>
        <stp>YahooFinanceOptions</stp>
        <stp>AAPL</stp>
        <stp>43483</stp>
        <stp>150</stp>
        <stp>CALL</stp>
        <stp>Volume</stp>
        <tr r="N4" s="5"/>
      </tp>
      <tp t="s">
        <v>AAPL190118C00150000</v>
        <stp/>
        <stp>YahooFinanceOptions</stp>
        <stp>AAPL190118C00150000</stp>
        <stp>OptionCode</stp>
        <tr r="C4" s="4"/>
      </tp>
      <tp t="s">
        <v>AAPL190118C00170000</v>
        <stp/>
        <stp>YahooFinanceOptions</stp>
        <stp>AAPL190118C00170000</stp>
        <stp>OptionCode</stp>
        <tr r="C5" s="4"/>
      </tp>
      <tp t="s">
        <v>AAPL200117C00150000</v>
        <stp/>
        <stp>YahooFinanceOptions</stp>
        <stp>AAPL200117C00150000</stp>
        <stp>OptionCode</stp>
        <tr r="C6" s="4"/>
      </tp>
      <tp t="s">
        <v>AAPL200117C00170000</v>
        <stp/>
        <stp>YahooFinanceOptions</stp>
        <stp>AAPL200117C00170000</stp>
        <stp>OptionCode</stp>
        <tr r="C7" s="4"/>
      </tp>
      <tp>
        <v>0</v>
        <stp/>
        <stp>YahooFinanceOptions</stp>
        <stp>AAPL</stp>
        <stp>43483</stp>
        <stp>200</stp>
        <stp>PUT</stp>
        <stp>rtd_LastError</stp>
        <tr r="S18" s="3"/>
      </tp>
      <tp>
        <v>0</v>
        <stp/>
        <stp>YahooFinanceOptions</stp>
        <stp>AAPL</stp>
        <stp>43483</stp>
        <stp>180</stp>
        <stp>PUT</stp>
        <stp>rtd_LastError</stp>
        <tr r="S22" s="3"/>
      </tp>
      <tp>
        <v>0</v>
        <stp/>
        <stp>YahooFinanceOptions</stp>
        <stp>AAPL</stp>
        <stp>43483</stp>
        <stp>190</stp>
        <stp>PUT</stp>
        <stp>rtd_LastError</stp>
        <tr r="S20" s="3"/>
      </tp>
      <tp>
        <v>17.899999999999999</v>
        <stp/>
        <stp>YahooFinanceOptions</stp>
        <stp>AAPL</stp>
        <stp>43483</stp>
        <stp>200</stp>
        <stp>PUT</stp>
        <stp>Last</stp>
        <tr r="G18" s="3"/>
      </tp>
      <tp>
        <v>17.925000000000001</v>
        <stp/>
        <stp>YahooFinanceOptions</stp>
        <stp>AAPL</stp>
        <stp>43483</stp>
        <stp>200</stp>
        <stp>PUT</stp>
        <stp>Mark</stp>
        <tr r="J18" s="3"/>
      </tp>
      <tp>
        <v>3.9997100000000001E-2</v>
        <stp/>
        <stp>YahooFinanceOptions</stp>
        <stp>AAPL</stp>
        <stp>43483</stp>
        <stp>150</stp>
        <stp>CALL</stp>
        <stp>Change</stp>
        <tr r="I4" s="5"/>
      </tp>
      <tp>
        <v>0.32999992</v>
        <stp/>
        <stp>YahooFinanceOptions</stp>
        <stp>AAPL</stp>
        <stp>43483</stp>
        <stp>170</stp>
        <stp>CALL</stp>
        <stp>Change</stp>
        <tr r="I5" s="5"/>
      </tp>
      <tp>
        <v>0.12999916</v>
        <stp/>
        <stp>YahooFinanceOptions</stp>
        <stp>AAPL</stp>
        <stp>43483</stp>
        <stp>190</stp>
        <stp>CALL</stp>
        <stp>Change</stp>
        <tr r="H11" s="3"/>
      </tp>
      <tp>
        <v>-5.000019E-2</v>
        <stp/>
        <stp>YahooFinanceOptions</stp>
        <stp>AAPL</stp>
        <stp>43483</stp>
        <stp>195</stp>
        <stp>CALL</stp>
        <stp>Change</stp>
        <tr r="H10" s="3"/>
      </tp>
      <tp>
        <v>0.25</v>
        <stp/>
        <stp>YahooFinanceOptions</stp>
        <stp>AAPL</stp>
        <stp>43483</stp>
        <stp>180</stp>
        <stp>CALL</stp>
        <stp>Change</stp>
        <tr r="H13" s="3"/>
      </tp>
      <tp>
        <v>0.13000011</v>
        <stp/>
        <stp>YahooFinanceOptions</stp>
        <stp>AAPL</stp>
        <stp>43483</stp>
        <stp>185</stp>
        <stp>CALL</stp>
        <stp>Change</stp>
        <tr r="H12" s="3"/>
      </tp>
      <tp t="s">
        <v>AAPL</v>
        <stp/>
        <stp>YahooFinanceOptions</stp>
        <stp>AAPL</stp>
        <stp>43847</stp>
        <stp>150</stp>
        <stp>CALL</stp>
        <stp>Symbol</stp>
        <tr r="G6" s="5"/>
      </tp>
      <tp t="s">
        <v>AAPL</v>
        <stp/>
        <stp>YahooFinanceOptions</stp>
        <stp>AAPL</stp>
        <stp>43847</stp>
        <stp>170</stp>
        <stp>CALL</stp>
        <stp>Symbol</stp>
        <tr r="G7" s="5"/>
      </tp>
      <tp>
        <v>0</v>
        <stp/>
        <stp>YahooFinanceOptions</stp>
        <stp>AAPL</stp>
        <stp>43483</stp>
        <stp>180</stp>
        <stp>CALL</stp>
        <stp>rtd_LastError</stp>
        <tr r="S13" s="3"/>
      </tp>
      <tp>
        <v>0</v>
        <stp/>
        <stp>YahooFinanceOptions</stp>
        <stp>AAPL</stp>
        <stp>43483</stp>
        <stp>185</stp>
        <stp>CALL</stp>
        <stp>rtd_LastError</stp>
        <tr r="S12" s="3"/>
      </tp>
      <tp>
        <v>0</v>
        <stp/>
        <stp>YahooFinanceOptions</stp>
        <stp>AAPL</stp>
        <stp>43483</stp>
        <stp>190</stp>
        <stp>CALL</stp>
        <stp>rtd_LastError</stp>
        <tr r="S11" s="3"/>
      </tp>
      <tp>
        <v>0</v>
        <stp/>
        <stp>YahooFinanceOptions</stp>
        <stp>AAPL</stp>
        <stp>43483</stp>
        <stp>195</stp>
        <stp>CALL</stp>
        <stp>rtd_LastError</stp>
        <tr r="S10" s="3"/>
      </tp>
      <tp>
        <v>0</v>
        <stp/>
        <stp>YahooFinanceOptions</stp>
        <stp>AAPL</stp>
        <stp>43483</stp>
        <stp>150</stp>
        <stp>CALL</stp>
        <stp>rtd_LastError</stp>
        <tr r="P4" s="5"/>
      </tp>
      <tp>
        <v>0</v>
        <stp/>
        <stp>YahooFinanceOptions</stp>
        <stp>AAPL</stp>
        <stp>43483</stp>
        <stp>170</stp>
        <stp>CALL</stp>
        <stp>rtd_LastError</stp>
        <tr r="P5" s="5"/>
      </tp>
      <tp>
        <v>0</v>
        <stp/>
        <stp>YahooFinanceOptions</stp>
        <stp>AAPL</stp>
        <stp>43483</stp>
        <stp>200</stp>
        <stp>CALL</stp>
        <stp>rtd_LastError</stp>
        <tr r="S9" s="3"/>
      </tp>
      <tp>
        <v>0</v>
        <stp/>
        <stp>YahooFinanceOptions</stp>
        <stp>AAPL</stp>
        <stp>43847</stp>
        <stp>150</stp>
        <stp>CALL</stp>
        <stp>rtd_LastError</stp>
        <tr r="P6" s="5"/>
      </tp>
      <tp>
        <v>0</v>
        <stp/>
        <stp>YahooFinanceOptions</stp>
        <stp>AAPL</stp>
        <stp>43847</stp>
        <stp>170</stp>
        <stp>CALL</stp>
        <stp>rtd_LastError</stp>
        <tr r="P7" s="5"/>
      </tp>
      <tp>
        <v>0</v>
        <stp/>
        <stp>YahooFinanceOptions</stp>
        <stp>AAPL</stp>
        <stp>43483</stp>
        <stp>185</stp>
        <stp>PUT</stp>
        <stp>rtd_LastError</stp>
        <tr r="S21" s="3"/>
      </tp>
      <tp>
        <v>0</v>
        <stp/>
        <stp>YahooFinanceOptions</stp>
        <stp>AAPL</stp>
        <stp>43483</stp>
        <stp>195</stp>
        <stp>PUT</stp>
        <stp>rtd_LastError</stp>
        <tr r="S19" s="3"/>
      </tp>
      <tp>
        <v>1.9999504000000001E-2</v>
        <stp/>
        <stp>YahooFinanceOptions</stp>
        <stp>AAPL</stp>
        <stp>43483</stp>
        <stp>200</stp>
        <stp>CALL</stp>
        <stp>Change</stp>
        <tr r="H9" s="3"/>
      </tp>
      <tp>
        <v>0.89000319999999999</v>
        <stp/>
        <stp>YahooFinanceOptions</stp>
        <stp>AAPL</stp>
        <stp>43847</stp>
        <stp>150</stp>
        <stp>CALL</stp>
        <stp>Change</stp>
        <tr r="I6" s="5"/>
      </tp>
      <tp>
        <v>0.42000198</v>
        <stp/>
        <stp>YahooFinanceOptions</stp>
        <stp>AAPL</stp>
        <stp>43847</stp>
        <stp>170</stp>
        <stp>CALL</stp>
        <stp>Change</stp>
        <tr r="I7" s="5"/>
      </tp>
      <tp>
        <v>0</v>
        <stp/>
        <stp>YahooFinanceOptions</stp>
        <stp>AAPL190118C00170000</stp>
        <stp>rtd_LastError</stp>
        <tr r="Q5" s="4"/>
      </tp>
      <tp>
        <v>0</v>
        <stp/>
        <stp>YahooFinanceOptions</stp>
        <stp>AAPL200117C00170000</stp>
        <stp>rtd_LastError</stp>
        <tr r="Q7" s="4"/>
      </tp>
      <tp t="s">
        <v>AAPL</v>
        <stp/>
        <stp>YahooFinanceOptions</stp>
        <stp>AAPL</stp>
        <stp>43483</stp>
        <stp>150</stp>
        <stp>CALL</stp>
        <stp>Symbol</stp>
        <tr r="G4" s="5"/>
      </tp>
      <tp t="s">
        <v>AAPL</v>
        <stp/>
        <stp>YahooFinanceOptions</stp>
        <stp>AAPL</stp>
        <stp>43483</stp>
        <stp>170</stp>
        <stp>CALL</stp>
        <stp>Symbol</stp>
        <tr r="G5" s="5"/>
      </tp>
      <tp>
        <v>9.9750000000000014</v>
        <stp/>
        <stp>YahooFinanceOptions</stp>
        <stp>AAPL</stp>
        <stp>43483</stp>
        <stp>185</stp>
        <stp>PUT</stp>
        <stp>Mark</stp>
        <tr r="J21" s="3"/>
      </tp>
      <tp>
        <v>10.1</v>
        <stp/>
        <stp>YahooFinanceOptions</stp>
        <stp>AAPL</stp>
        <stp>43483</stp>
        <stp>185</stp>
        <stp>PUT</stp>
        <stp>Last</stp>
        <tr r="G21" s="3"/>
      </tp>
      <tp>
        <v>8.15</v>
        <stp/>
        <stp>YahooFinanceOptions</stp>
        <stp>AAPL</stp>
        <stp>43483</stp>
        <stp>180</stp>
        <stp>PUT</stp>
        <stp>Last</stp>
        <tr r="G22" s="3"/>
      </tp>
      <tp>
        <v>8</v>
        <stp/>
        <stp>YahooFinanceOptions</stp>
        <stp>AAPL</stp>
        <stp>43483</stp>
        <stp>180</stp>
        <stp>PUT</stp>
        <stp>Mark</stp>
        <tr r="J22" s="3"/>
      </tp>
      <tp>
        <v>14.9</v>
        <stp/>
        <stp>YahooFinanceOptions</stp>
        <stp>AAPL</stp>
        <stp>43483</stp>
        <stp>195</stp>
        <stp>PUT</stp>
        <stp>Mark</stp>
        <tr r="J19" s="3"/>
      </tp>
      <tp>
        <v>15.1</v>
        <stp/>
        <stp>YahooFinanceOptions</stp>
        <stp>AAPL</stp>
        <stp>43483</stp>
        <stp>195</stp>
        <stp>PUT</stp>
        <stp>Last</stp>
        <tr r="G19" s="3"/>
      </tp>
      <tp>
        <v>12.34</v>
        <stp/>
        <stp>YahooFinanceOptions</stp>
        <stp>AAPL</stp>
        <stp>43483</stp>
        <stp>190</stp>
        <stp>PUT</stp>
        <stp>Last</stp>
        <tr r="G20" s="3"/>
      </tp>
      <tp>
        <v>12.324999999999999</v>
        <stp/>
        <stp>YahooFinanceOptions</stp>
        <stp>AAPL</stp>
        <stp>43483</stp>
        <stp>190</stp>
        <stp>PUT</stp>
        <stp>Mark</stp>
        <tr r="J20" s="3"/>
      </tp>
      <tp>
        <v>0</v>
        <stp/>
        <stp>YahooFinanceOptions</stp>
        <stp>AAPL190118C00150000</stp>
        <stp>rtd_LastError</stp>
        <tr r="Q4" s="4"/>
      </tp>
      <tp>
        <v>0</v>
        <stp/>
        <stp>YahooFinanceOptions</stp>
        <stp>AAPL200117C00150000</stp>
        <stp>rtd_LastError</stp>
        <tr r="Q6" s="4"/>
      </tp>
      <tp t="s">
        <v/>
        <stp/>
        <stp>YahooFinanceSummary</stp>
        <stp>AAPL</stp>
        <stp>rtd_LastMessage</stp>
        <tr r="T4" s="3"/>
      </tp>
    </main>
  </volType>
</volTypes>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volatileDependencies" Target="volatileDependencies.xml"/></Relationships>
</file>

<file path=xl/tables/table1.xml><?xml version="1.0" encoding="utf-8"?>
<table xmlns="http://schemas.openxmlformats.org/spreadsheetml/2006/main" id="1" name="Table5" displayName="Table5" ref="B3:U7" totalsRowShown="0">
  <tableColumns count="20">
    <tableColumn id="1" name="Code" dataDxfId="44"/>
    <tableColumn id="2" name="OptionCode" dataDxfId="43">
      <calculatedColumnFormula>RTD("gartle.rtd",,"YahooFinanceOptions",Table5[Code],"OptionCode")</calculatedColumnFormula>
    </tableColumn>
    <tableColumn id="3" name="Symbol" dataDxfId="42">
      <calculatedColumnFormula>RTD("gartle.rtd",,"YahooFinanceOptions",Table5[Code],"Symbol")</calculatedColumnFormula>
    </tableColumn>
    <tableColumn id="4" name="OptionSymbol" dataDxfId="41">
      <calculatedColumnFormula>RTD("gartle.rtd",,"YahooFinanceOptions",Table5[Code],"OptionSymbol")</calculatedColumnFormula>
    </tableColumn>
    <tableColumn id="5" name="ExpDate" dataDxfId="40">
      <calculatedColumnFormula>RTD("gartle.rtd",,"YahooFinanceOptions",Table5[Code],"Exp")</calculatedColumnFormula>
    </tableColumn>
    <tableColumn id="6" name="Strike" dataDxfId="39">
      <calculatedColumnFormula>RTD("gartle.rtd",,"YahooFinanceOptions",Table5[Code],"Strike")</calculatedColumnFormula>
    </tableColumn>
    <tableColumn id="7" name="Type" dataDxfId="38">
      <calculatedColumnFormula>RTD("gartle.rtd",,"YahooFinanceOptions",Table5[Code],"Type")</calculatedColumnFormula>
    </tableColumn>
    <tableColumn id="8" name="Last" dataDxfId="37">
      <calculatedColumnFormula>RTD("gartle.rtd",,"YahooFinanceOptions",Table5[Code],"Last")</calculatedColumnFormula>
    </tableColumn>
    <tableColumn id="9" name="Change" dataDxfId="36">
      <calculatedColumnFormula>RTD("gartle.rtd",,"YahooFinanceOptions",Table5[Code],"Change")</calculatedColumnFormula>
    </tableColumn>
    <tableColumn id="10" name="PercentChange" dataDxfId="35">
      <calculatedColumnFormula>RTD("gartle.rtd",,"YahooFinanceOptions",Table5[Code],"ChangeInPercent")</calculatedColumnFormula>
    </tableColumn>
    <tableColumn id="11" name="Mark" dataDxfId="34">
      <calculatedColumnFormula>RTD("gartle.rtd",,"YahooFinanceOptions",Table5[Code],"Mark")</calculatedColumnFormula>
    </tableColumn>
    <tableColumn id="12" name="Bid" dataDxfId="33">
      <calculatedColumnFormula>RTD("gartle.rtd",,"YahooFinanceOptions",Table5[Code],"Bid")</calculatedColumnFormula>
    </tableColumn>
    <tableColumn id="13" name="Ask" dataDxfId="32">
      <calculatedColumnFormula>RTD("gartle.rtd",,"YahooFinanceOptions",Table5[Code],"Ask")</calculatedColumnFormula>
    </tableColumn>
    <tableColumn id="14" name="Volume" dataDxfId="31">
      <calculatedColumnFormula>RTD("gartle.rtd",,"YahooFinanceOptions",Table5[Code],"Volume")</calculatedColumnFormula>
    </tableColumn>
    <tableColumn id="15" name="OpenInt" dataDxfId="30">
      <calculatedColumnFormula>RTD("gartle.rtd",,"YahooFinanceOptions",Table5[Code],"OpenInt")</calculatedColumnFormula>
    </tableColumn>
    <tableColumn id="16" name="rtd_LastError" dataDxfId="29">
      <calculatedColumnFormula>RTD("gartle.rtd",,"YahooFinanceOptions",Table5[Code],"rtd_LastError")</calculatedColumnFormula>
    </tableColumn>
    <tableColumn id="17" name="rtd_LastMessage" dataDxfId="28">
      <calculatedColumnFormula>RTD("gartle.rtd",,"YahooFinanceOptions",Table5[Code],"rtd_LastMessage")</calculatedColumnFormula>
    </tableColumn>
    <tableColumn id="18" name="rtd_LastUpdate" dataDxfId="27">
      <calculatedColumnFormula>RTD("gartle.rtd",,"YahooFinanceOptions",Table5[Code],"rtd_LastUpdate")</calculatedColumnFormula>
    </tableColumn>
    <tableColumn id="19" name="rtd_LastUpdateDate" dataDxfId="26">
      <calculatedColumnFormula>RTD("gartle.rtd",,"YahooFinanceOptions",Table5[Code],"rtd_LastUpdateDate")</calculatedColumnFormula>
    </tableColumn>
    <tableColumn id="20" name="rtd_LastUpdateTime" dataDxfId="25">
      <calculatedColumnFormula>RTD("gartle.rtd",,"YahooFinanceOptions",Table5[Code],"rtd_LastUpdateTime")</calculatedColumnFormula>
    </tableColumn>
  </tableColumns>
  <tableStyleInfo name="TableStyleMedium15" showFirstColumn="0" showLastColumn="0" showRowStripes="0" showColumnStripes="0"/>
</table>
</file>

<file path=xl/tables/table2.xml><?xml version="1.0" encoding="utf-8"?>
<table xmlns="http://schemas.openxmlformats.org/spreadsheetml/2006/main" id="2" name="Table6" displayName="Table6" ref="B3:T7" totalsRowShown="0">
  <tableColumns count="19">
    <tableColumn id="1" name="OptionSymbol" dataDxfId="24"/>
    <tableColumn id="2" name="ExpDate" dataDxfId="23"/>
    <tableColumn id="3" name="Strike" dataDxfId="22"/>
    <tableColumn id="4" name="Type" dataDxfId="21"/>
    <tableColumn id="5" name="OptionCode" dataDxfId="20">
      <calculatedColumnFormula>RTD("gartle.rtd",,"YahooFinanceOptions",Table6[OptionSymbol],Table6[ExpDate],Table6[Strike],Table6[Type],"OptionCode")</calculatedColumnFormula>
    </tableColumn>
    <tableColumn id="6" name="Symbol" dataDxfId="19">
      <calculatedColumnFormula>RTD("gartle.rtd",,"YahooFinanceOptions",Table6[OptionSymbol],Table6[ExpDate],Table6[Strike],Table6[Type],"Symbol")</calculatedColumnFormula>
    </tableColumn>
    <tableColumn id="7" name="Last" dataDxfId="18">
      <calculatedColumnFormula>RTD("gartle.rtd",,"YahooFinanceOptions",Table6[OptionSymbol],Table6[ExpDate],Table6[Strike],Table6[Type],"Last")</calculatedColumnFormula>
    </tableColumn>
    <tableColumn id="8" name="Change" dataDxfId="17">
      <calculatedColumnFormula>RTD("gartle.rtd",,"YahooFinanceOptions",Table6[OptionSymbol],Table6[ExpDate],Table6[Strike],Table6[Type],"Change")</calculatedColumnFormula>
    </tableColumn>
    <tableColumn id="9" name="PercentChange" dataDxfId="16">
      <calculatedColumnFormula>RTD("gartle.rtd",,"YahooFinanceOptions",Table6[OptionSymbol],Table6[ExpDate],Table6[Strike],Table6[Type],"ChangeInPercent")</calculatedColumnFormula>
    </tableColumn>
    <tableColumn id="10" name="Mark" dataDxfId="15">
      <calculatedColumnFormula>RTD("gartle.rtd",,"YahooFinanceOptions",Table6[OptionSymbol],Table6[ExpDate],Table6[Strike],Table6[Type],"Mark")</calculatedColumnFormula>
    </tableColumn>
    <tableColumn id="11" name="Bid" dataDxfId="14">
      <calculatedColumnFormula>RTD("gartle.rtd",,"YahooFinanceOptions",Table6[OptionSymbol],Table6[ExpDate],Table6[Strike],Table6[Type],"Bid")</calculatedColumnFormula>
    </tableColumn>
    <tableColumn id="12" name="Ask" dataDxfId="13">
      <calculatedColumnFormula>RTD("gartle.rtd",,"YahooFinanceOptions",Table6[OptionSymbol],Table6[ExpDate],Table6[Strike],Table6[Type],"Ask")</calculatedColumnFormula>
    </tableColumn>
    <tableColumn id="13" name="Volume" dataDxfId="12">
      <calculatedColumnFormula>RTD("gartle.rtd",,"YahooFinanceOptions",Table6[OptionSymbol],Table6[ExpDate],Table6[Strike],Table6[Type],"Volume")</calculatedColumnFormula>
    </tableColumn>
    <tableColumn id="14" name="OpenInt" dataDxfId="11">
      <calculatedColumnFormula>RTD("gartle.rtd",,"YahooFinanceOptions",Table6[OptionSymbol],Table6[ExpDate],Table6[Strike],Table6[Type],"OpenInt")</calculatedColumnFormula>
    </tableColumn>
    <tableColumn id="15" name="rtd_LastError" dataDxfId="10">
      <calculatedColumnFormula>RTD("gartle.rtd",,"YahooFinanceOptions",Table6[OptionSymbol],Table6[ExpDate],Table6[Strike],Table6[Type],"rtd_LastError")</calculatedColumnFormula>
    </tableColumn>
    <tableColumn id="16" name="rtd_LastMessage" dataDxfId="9">
      <calculatedColumnFormula>RTD("gartle.rtd",,"YahooFinanceOptions",Table6[OptionSymbol],Table6[ExpDate],Table6[Strike],Table6[Type],"rtd_LastMessage")</calculatedColumnFormula>
    </tableColumn>
    <tableColumn id="17" name="rtd_LastUpdate" dataDxfId="8">
      <calculatedColumnFormula>RTD("gartle.rtd",,"YahooFinanceOptions",Table6[OptionSymbol],Table6[ExpDate],Table6[Strike],Table6[Type],"rtd_LastUpdate")</calculatedColumnFormula>
    </tableColumn>
    <tableColumn id="18" name="rtd_LastUpdateDate" dataDxfId="7">
      <calculatedColumnFormula>RTD("gartle.rtd",,"YahooFinanceOptions",Table6[OptionSymbol],Table6[ExpDate],Table6[Strike],Table6[Type],"rtd_LastUpdateDate")</calculatedColumnFormula>
    </tableColumn>
    <tableColumn id="19" name="rtd_LastUpdateTime" dataDxfId="6">
      <calculatedColumnFormula>RTD("gartle.rtd",,"YahooFinanceOptions",Table6[OptionSymbol],Table6[ExpDate],Table6[Strike],Table6[Type],"rtd_LastUpdateTime")</calculatedColumnFormula>
    </tableColumn>
  </tableColumns>
  <tableStyleInfo name="TableStyleMedium15" showFirstColumn="0" showLastColumn="0" showRowStripes="0" showColumnStripes="0"/>
</table>
</file>

<file path=xl/tables/table3.xml><?xml version="1.0" encoding="utf-8"?>
<table xmlns="http://schemas.openxmlformats.org/spreadsheetml/2006/main" id="3" name="Table7" displayName="Table7" ref="B3:G7" totalsRowShown="0">
  <tableColumns count="6">
    <tableColumn id="1" name="Symbol" dataDxfId="5"/>
    <tableColumn id="2" name="Strike" dataDxfId="4"/>
    <tableColumn id="3" name="Type" dataDxfId="3"/>
    <tableColumn id="4" name="Jan18'19" dataDxfId="2">
      <calculatedColumnFormula>RTD("gartle.rtd",,"YahooFinanceOptions",$B4,E$3,$C4,$D4,"Mark")</calculatedColumnFormula>
    </tableColumn>
    <tableColumn id="5" name="Jan17'20" dataDxfId="1">
      <calculatedColumnFormula>RTD("gartle.rtd",,"YahooFinanceOptions",$B4,F$3,$C4,$D4,"Mark")</calculatedColumnFormula>
    </tableColumn>
    <tableColumn id="6" name="Calendar" dataDxfId="0">
      <calculatedColumnFormula>Table7[[#This Row],[Jan17''20]]-Table7[[#This Row],[Jan18''19]]</calculatedColumnFormula>
    </tableColumn>
  </tableColumns>
  <tableStyleInfo name="TableStyleMedium15"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B1:T22"/>
  <sheetViews>
    <sheetView showGridLines="0" tabSelected="1" workbookViewId="0"/>
  </sheetViews>
  <sheetFormatPr defaultRowHeight="15" x14ac:dyDescent="0.25"/>
  <cols>
    <col min="1" max="1" width="4.28515625" customWidth="1"/>
    <col min="3" max="3" width="10.140625" bestFit="1" customWidth="1"/>
    <col min="4" max="4" width="9.5703125" customWidth="1"/>
    <col min="5" max="5" width="2.28515625" style="11" customWidth="1"/>
    <col min="6" max="6" width="11.42578125" bestFit="1" customWidth="1"/>
    <col min="7" max="7" width="8.28515625" customWidth="1"/>
    <col min="9" max="9" width="14.5703125" bestFit="1" customWidth="1"/>
    <col min="16" max="16" width="3.140625" customWidth="1"/>
    <col min="17" max="17" width="24" customWidth="1"/>
    <col min="18" max="18" width="15.5703125" bestFit="1" customWidth="1"/>
    <col min="19" max="19" width="12.28515625" bestFit="1" customWidth="1"/>
    <col min="20" max="20" width="16" bestFit="1" customWidth="1"/>
  </cols>
  <sheetData>
    <row r="1" spans="2:20" x14ac:dyDescent="0.25">
      <c r="B1" t="s">
        <v>18</v>
      </c>
    </row>
    <row r="3" spans="2:20" x14ac:dyDescent="0.25">
      <c r="C3" s="4" t="s">
        <v>1</v>
      </c>
      <c r="D3" s="4" t="s">
        <v>4</v>
      </c>
      <c r="E3" s="12"/>
      <c r="F3" s="4" t="s">
        <v>2</v>
      </c>
      <c r="G3" s="4" t="s">
        <v>3</v>
      </c>
      <c r="I3" s="4" t="s">
        <v>21</v>
      </c>
      <c r="R3" s="9" t="s">
        <v>24</v>
      </c>
      <c r="S3" s="9" t="s">
        <v>17</v>
      </c>
      <c r="T3" s="4" t="s">
        <v>16</v>
      </c>
    </row>
    <row r="4" spans="2:20" x14ac:dyDescent="0.25">
      <c r="B4" s="6" t="s">
        <v>30</v>
      </c>
      <c r="C4" s="2">
        <f>RTD("gartle.rtd",,"YahooFinanceSummary",$B$4,C$3)</f>
        <v>188.58</v>
      </c>
      <c r="D4" s="2">
        <f>RTD("gartle.rtd",,"YahooFinanceSummary",$B$4,D$3)</f>
        <v>0.43000792999999998</v>
      </c>
      <c r="E4" s="13"/>
      <c r="F4" s="2">
        <f>RTD("gartle.rtd",,"YahooFinanceSummary",$B$4,F$3)</f>
        <v>187.65</v>
      </c>
      <c r="G4" s="2">
        <f>RTD("gartle.rtd",,"YahooFinanceSummary",$B$4,G$3)</f>
        <v>189.65</v>
      </c>
      <c r="I4" s="15">
        <f>RTD("gartle.rtd",,"YahooFinanceSummary",$B$4,I$3)</f>
        <v>0.66667824074074078</v>
      </c>
      <c r="R4" s="20">
        <f>RTD("gartle.rtd",,"YahooFinanceSummary",$B$4,R$3)</f>
        <v>43246.756919317129</v>
      </c>
      <c r="S4">
        <f>RTD("gartle.rtd",,"YahooFinanceSummary",$B$4,S$3)</f>
        <v>0</v>
      </c>
      <c r="T4" t="str">
        <f>RTD("gartle.rtd",,"YahooFinanceSummary",$B$4,T$3)</f>
        <v/>
      </c>
    </row>
    <row r="6" spans="2:20" x14ac:dyDescent="0.25">
      <c r="B6" s="6" t="s">
        <v>0</v>
      </c>
      <c r="C6" s="7">
        <v>43483</v>
      </c>
      <c r="D6" s="1"/>
      <c r="E6" s="14"/>
    </row>
    <row r="8" spans="2:20" x14ac:dyDescent="0.25">
      <c r="B8" s="9" t="s">
        <v>11</v>
      </c>
      <c r="C8" s="9" t="s">
        <v>12</v>
      </c>
      <c r="D8" s="4" t="s">
        <v>5</v>
      </c>
      <c r="E8" s="12"/>
      <c r="F8" s="4" t="s">
        <v>13</v>
      </c>
      <c r="G8" s="4" t="s">
        <v>1</v>
      </c>
      <c r="H8" s="4" t="s">
        <v>4</v>
      </c>
      <c r="I8" s="4" t="s">
        <v>19</v>
      </c>
      <c r="J8" s="4" t="s">
        <v>6</v>
      </c>
      <c r="K8" s="4" t="s">
        <v>7</v>
      </c>
      <c r="L8" s="4" t="s">
        <v>8</v>
      </c>
      <c r="M8" s="4" t="s">
        <v>9</v>
      </c>
      <c r="N8" s="4" t="s">
        <v>10</v>
      </c>
      <c r="O8" s="4" t="s">
        <v>20</v>
      </c>
      <c r="P8" s="4"/>
      <c r="Q8" s="9" t="s">
        <v>15</v>
      </c>
      <c r="R8" s="9" t="s">
        <v>24</v>
      </c>
      <c r="S8" s="9" t="s">
        <v>17</v>
      </c>
      <c r="T8" s="4" t="s">
        <v>16</v>
      </c>
    </row>
    <row r="9" spans="2:20" x14ac:dyDescent="0.25">
      <c r="B9" t="str">
        <f>$B$4</f>
        <v>AAPL</v>
      </c>
      <c r="C9" s="1">
        <f>$C$6</f>
        <v>43483</v>
      </c>
      <c r="D9">
        <f>RTD("gartle.rtd",,"YahooFinanceOptions",$B9,$C9,$D10,$F9,"Strike+1")</f>
        <v>200</v>
      </c>
      <c r="F9" t="str">
        <f>$B$6</f>
        <v>CALL</v>
      </c>
      <c r="G9" s="3">
        <f>RTD("gartle.rtd",,"YahooFinanceOptions",$B9,$C9,$D9,$F9,G$8)</f>
        <v>8.07</v>
      </c>
      <c r="H9" s="3">
        <f>RTD("gartle.rtd",,"YahooFinanceOptions",$B9,$C9,$D9,$F9,H$8)</f>
        <v>1.9999504000000001E-2</v>
      </c>
      <c r="I9" s="8">
        <f>RTD("gartle.rtd",,"YahooFinanceOptions",$B9,$C9,$D9,$F9,I$8)</f>
        <v>2.4844102817059006E-3</v>
      </c>
      <c r="J9" s="3">
        <f>RTD("gartle.rtd",,"YahooFinanceOptions",$B9,$C9,$D9,$F9,J$8)</f>
        <v>8.0500000000000007</v>
      </c>
      <c r="K9" s="3">
        <f>RTD("gartle.rtd",,"YahooFinanceOptions",$B9,$C9,$D9,$F9,K$8)</f>
        <v>7.95</v>
      </c>
      <c r="L9" s="3">
        <f>RTD("gartle.rtd",,"YahooFinanceOptions",$B9,$C9,$D9,$F9,L$8)</f>
        <v>8.15</v>
      </c>
      <c r="M9" s="10">
        <f>RTD("gartle.rtd",,"YahooFinanceOptions",$B9,$C9,$D9,$F9,M$8)</f>
        <v>753</v>
      </c>
      <c r="N9" s="10">
        <f>RTD("gartle.rtd",,"YahooFinanceOptions",$B9,$C9,$D9,$F9,N$8)</f>
        <v>38205</v>
      </c>
      <c r="O9" s="8">
        <f>RTD("gartle.rtd",,"YahooFinanceOptions",$B9,$C9,$D9,$F9,O$8)</f>
        <v>0.20911435424804684</v>
      </c>
      <c r="P9" s="10"/>
      <c r="Q9" t="str">
        <f>RTD("gartle.rtd",,"YahooFinanceOptions",$B9,$C9,$D9,$F9,Q$8)</f>
        <v>AAPL190118C00200000</v>
      </c>
      <c r="R9" s="20">
        <f>RTD("gartle.rtd",,"YahooFinanceOptions",$B9,$C9,$D9,$F9,R$8)</f>
        <v>43246.75250372685</v>
      </c>
      <c r="S9">
        <f>RTD("gartle.rtd",,"YahooFinanceOptions",$B9,$C9,$D9,$F9,S$8)</f>
        <v>0</v>
      </c>
      <c r="T9" t="str">
        <f>RTD("gartle.rtd",,"YahooFinanceOptions",$B9,$C9,$D9,$F9,T$8)</f>
        <v/>
      </c>
    </row>
    <row r="10" spans="2:20" x14ac:dyDescent="0.25">
      <c r="B10" t="str">
        <f>$B$4</f>
        <v>AAPL</v>
      </c>
      <c r="C10" s="1">
        <f>$C$6</f>
        <v>43483</v>
      </c>
      <c r="D10">
        <f>RTD("gartle.rtd",,"YahooFinanceOptions",$B10,$C10,$D11,$F10,"Strike+1")</f>
        <v>195</v>
      </c>
      <c r="F10" t="str">
        <f>$B$6</f>
        <v>CALL</v>
      </c>
      <c r="G10" s="3">
        <f>RTD("gartle.rtd",,"YahooFinanceOptions",$B10,$C10,$D10,$F10,G$8)</f>
        <v>10.11</v>
      </c>
      <c r="H10" s="3">
        <f>RTD("gartle.rtd",,"YahooFinanceOptions",$B10,$C10,$D10,$F10,H$8)</f>
        <v>-5.000019E-2</v>
      </c>
      <c r="I10" s="8">
        <f>RTD("gartle.rtd",,"YahooFinanceOptions",$B10,$C10,$D10,$F10,I$8)</f>
        <v>-4.9212784512753047E-3</v>
      </c>
      <c r="J10" s="3">
        <f>RTD("gartle.rtd",,"YahooFinanceOptions",$B10,$C10,$D10,$F10,J$8)</f>
        <v>10.125</v>
      </c>
      <c r="K10" s="3">
        <f>RTD("gartle.rtd",,"YahooFinanceOptions",$B10,$C10,$D10,$F10,K$8)</f>
        <v>10.050000000000001</v>
      </c>
      <c r="L10" s="3">
        <f>RTD("gartle.rtd",,"YahooFinanceOptions",$B10,$C10,$D10,$F10,L$8)</f>
        <v>10.199999999999999</v>
      </c>
      <c r="M10" s="10">
        <f>RTD("gartle.rtd",,"YahooFinanceOptions",$B10,$C10,$D10,$F10,M$8)</f>
        <v>117</v>
      </c>
      <c r="N10" s="10">
        <f>RTD("gartle.rtd",,"YahooFinanceOptions",$B10,$C10,$D10,$F10,N$8)</f>
        <v>8885</v>
      </c>
      <c r="O10" s="8">
        <f>RTD("gartle.rtd",,"YahooFinanceOptions",$B10,$C10,$D10,$F10,O$8)</f>
        <v>0.21323418609619144</v>
      </c>
      <c r="P10" s="10"/>
      <c r="Q10" t="str">
        <f>RTD("gartle.rtd",,"YahooFinanceOptions",$B10,$C10,$D10,$F10,Q$8)</f>
        <v>AAPL190118C00195000</v>
      </c>
      <c r="R10" s="20">
        <f>RTD("gartle.rtd",,"YahooFinanceOptions",$B10,$C10,$D10,$F10,R$8)</f>
        <v>43246.75250372685</v>
      </c>
      <c r="S10">
        <f>RTD("gartle.rtd",,"YahooFinanceOptions",$B10,$C10,$D10,$F10,S$8)</f>
        <v>0</v>
      </c>
      <c r="T10" t="str">
        <f>RTD("gartle.rtd",,"YahooFinanceOptions",$B10,$C10,$D10,$F10,T$8)</f>
        <v/>
      </c>
    </row>
    <row r="11" spans="2:20" x14ac:dyDescent="0.25">
      <c r="B11" t="str">
        <f>$B$4</f>
        <v>AAPL</v>
      </c>
      <c r="C11" s="1">
        <f>$C$6</f>
        <v>43483</v>
      </c>
      <c r="D11" s="5">
        <f>RTD("gartle.rtd",,"YahooFinanceOptions",$B11,$C11,$C$4,$F11,"Strike~0")</f>
        <v>190</v>
      </c>
      <c r="F11" t="str">
        <f>$B$6</f>
        <v>CALL</v>
      </c>
      <c r="G11" s="3">
        <f>RTD("gartle.rtd",,"YahooFinanceOptions",$B11,$C11,$D11,$F11,G$8)</f>
        <v>12.48</v>
      </c>
      <c r="H11" s="3">
        <f>RTD("gartle.rtd",,"YahooFinanceOptions",$B11,$C11,$D11,$F11,H$8)</f>
        <v>0.12999916</v>
      </c>
      <c r="I11" s="8">
        <f>RTD("gartle.rtd",,"YahooFinanceOptions",$B11,$C11,$D11,$F11,I$8)</f>
        <v>1.0526247057324087E-2</v>
      </c>
      <c r="J11" s="3">
        <f>RTD("gartle.rtd",,"YahooFinanceOptions",$B11,$C11,$D11,$F11,J$8)</f>
        <v>12.45</v>
      </c>
      <c r="K11" s="3">
        <f>RTD("gartle.rtd",,"YahooFinanceOptions",$B11,$C11,$D11,$F11,K$8)</f>
        <v>12.35</v>
      </c>
      <c r="L11" s="3">
        <f>RTD("gartle.rtd",,"YahooFinanceOptions",$B11,$C11,$D11,$F11,L$8)</f>
        <v>12.55</v>
      </c>
      <c r="M11" s="10">
        <f>RTD("gartle.rtd",,"YahooFinanceOptions",$B11,$C11,$D11,$F11,M$8)</f>
        <v>242</v>
      </c>
      <c r="N11" s="10">
        <f>RTD("gartle.rtd",,"YahooFinanceOptions",$B11,$C11,$D11,$F11,N$8)</f>
        <v>25896</v>
      </c>
      <c r="O11" s="8">
        <f>RTD("gartle.rtd",,"YahooFinanceOptions",$B11,$C11,$D11,$F11,O$8)</f>
        <v>0.21744556976318358</v>
      </c>
      <c r="P11" s="10"/>
      <c r="Q11" t="str">
        <f>RTD("gartle.rtd",,"YahooFinanceOptions",$B11,$C11,$D11,$F11,Q$8)</f>
        <v>AAPL190118C00190000</v>
      </c>
      <c r="R11" s="20">
        <f>RTD("gartle.rtd",,"YahooFinanceOptions",$B11,$C11,$D11,$F11,R$8)</f>
        <v>43246.75250372685</v>
      </c>
      <c r="S11">
        <f>RTD("gartle.rtd",,"YahooFinanceOptions",$B11,$C11,$D11,$F11,S$8)</f>
        <v>0</v>
      </c>
      <c r="T11" t="str">
        <f>RTD("gartle.rtd",,"YahooFinanceOptions",$B11,$C11,$D11,$F11,T$8)</f>
        <v/>
      </c>
    </row>
    <row r="12" spans="2:20" x14ac:dyDescent="0.25">
      <c r="B12" t="str">
        <f>$B$4</f>
        <v>AAPL</v>
      </c>
      <c r="C12" s="1">
        <f>$C$6</f>
        <v>43483</v>
      </c>
      <c r="D12">
        <f>RTD("gartle.rtd",,"YahooFinanceOptions",$B12,$C12,$D11,$F12,"Strike-1")</f>
        <v>185</v>
      </c>
      <c r="F12" t="str">
        <f>$B$6</f>
        <v>CALL</v>
      </c>
      <c r="G12" s="3">
        <f>RTD("gartle.rtd",,"YahooFinanceOptions",$B12,$C12,$D12,$F12,G$8)</f>
        <v>15.13</v>
      </c>
      <c r="H12" s="3">
        <f>RTD("gartle.rtd",,"YahooFinanceOptions",$B12,$C12,$D12,$F12,H$8)</f>
        <v>0.13000011</v>
      </c>
      <c r="I12" s="8">
        <f>RTD("gartle.rtd",,"YahooFinanceOptions",$B12,$C12,$D12,$F12,I$8)</f>
        <v>8.6666740635556096E-3</v>
      </c>
      <c r="J12" s="3">
        <f>RTD("gartle.rtd",,"YahooFinanceOptions",$B12,$C12,$D12,$F12,J$8)</f>
        <v>15.15</v>
      </c>
      <c r="K12" s="3">
        <f>RTD("gartle.rtd",,"YahooFinanceOptions",$B12,$C12,$D12,$F12,K$8)</f>
        <v>15</v>
      </c>
      <c r="L12" s="3">
        <f>RTD("gartle.rtd",,"YahooFinanceOptions",$B12,$C12,$D12,$F12,L$8)</f>
        <v>15.3</v>
      </c>
      <c r="M12" s="10">
        <f>RTD("gartle.rtd",,"YahooFinanceOptions",$B12,$C12,$D12,$F12,M$8)</f>
        <v>132</v>
      </c>
      <c r="N12" s="10">
        <f>RTD("gartle.rtd",,"YahooFinanceOptions",$B12,$C12,$D12,$F12,N$8)</f>
        <v>13045</v>
      </c>
      <c r="O12" s="8">
        <f>RTD("gartle.rtd",,"YahooFinanceOptions",$B12,$C12,$D12,$F12,O$8)</f>
        <v>0.22345747253417966</v>
      </c>
      <c r="P12" s="10"/>
      <c r="Q12" t="str">
        <f>RTD("gartle.rtd",,"YahooFinanceOptions",$B12,$C12,$D12,$F12,Q$8)</f>
        <v>AAPL190118C00185000</v>
      </c>
      <c r="R12" s="20">
        <f>RTD("gartle.rtd",,"YahooFinanceOptions",$B12,$C12,$D12,$F12,R$8)</f>
        <v>43246.75250372685</v>
      </c>
      <c r="S12">
        <f>RTD("gartle.rtd",,"YahooFinanceOptions",$B12,$C12,$D12,$F12,S$8)</f>
        <v>0</v>
      </c>
      <c r="T12" t="str">
        <f>RTD("gartle.rtd",,"YahooFinanceOptions",$B12,$C12,$D12,$F12,T$8)</f>
        <v/>
      </c>
    </row>
    <row r="13" spans="2:20" x14ac:dyDescent="0.25">
      <c r="B13" t="str">
        <f>$B$4</f>
        <v>AAPL</v>
      </c>
      <c r="C13" s="1">
        <f>$C$6</f>
        <v>43483</v>
      </c>
      <c r="D13">
        <f>RTD("gartle.rtd",,"YahooFinanceOptions",$B13,$C13,$D12,$F13,"Strike-1")</f>
        <v>180</v>
      </c>
      <c r="F13" t="str">
        <f>$B$6</f>
        <v>CALL</v>
      </c>
      <c r="G13" s="3">
        <f>RTD("gartle.rtd",,"YahooFinanceOptions",$B13,$C13,$D13,$F13,G$8)</f>
        <v>18.05</v>
      </c>
      <c r="H13" s="3">
        <f>RTD("gartle.rtd",,"YahooFinanceOptions",$B13,$C13,$D13,$F13,H$8)</f>
        <v>0.25</v>
      </c>
      <c r="I13" s="8">
        <f>RTD("gartle.rtd",,"YahooFinanceOptions",$B13,$C13,$D13,$F13,I$8)</f>
        <v>1.4044943820224719E-2</v>
      </c>
      <c r="J13" s="3">
        <f>RTD("gartle.rtd",,"YahooFinanceOptions",$B13,$C13,$D13,$F13,J$8)</f>
        <v>18.125</v>
      </c>
      <c r="K13" s="3">
        <f>RTD("gartle.rtd",,"YahooFinanceOptions",$B13,$C13,$D13,$F13,K$8)</f>
        <v>17.95</v>
      </c>
      <c r="L13" s="3">
        <f>RTD("gartle.rtd",,"YahooFinanceOptions",$B13,$C13,$D13,$F13,L$8)</f>
        <v>18.3</v>
      </c>
      <c r="M13" s="10">
        <f>RTD("gartle.rtd",,"YahooFinanceOptions",$B13,$C13,$D13,$F13,M$8)</f>
        <v>696</v>
      </c>
      <c r="N13" s="10">
        <f>RTD("gartle.rtd",,"YahooFinanceOptions",$B13,$C13,$D13,$F13,N$8)</f>
        <v>29801</v>
      </c>
      <c r="O13" s="8">
        <f>RTD("gartle.rtd",,"YahooFinanceOptions",$B13,$C13,$D13,$F13,O$8)</f>
        <v>0.22901161621093752</v>
      </c>
      <c r="P13" s="10"/>
      <c r="Q13" t="str">
        <f>RTD("gartle.rtd",,"YahooFinanceOptions",$B13,$C13,$D13,$F13,Q$8)</f>
        <v>AAPL190118C00180000</v>
      </c>
      <c r="R13" s="20">
        <f>RTD("gartle.rtd",,"YahooFinanceOptions",$B13,$C13,$D13,$F13,R$8)</f>
        <v>43246.75250372685</v>
      </c>
      <c r="S13">
        <f>RTD("gartle.rtd",,"YahooFinanceOptions",$B13,$C13,$D13,$F13,S$8)</f>
        <v>0</v>
      </c>
      <c r="T13" t="str">
        <f>RTD("gartle.rtd",,"YahooFinanceOptions",$B13,$C13,$D13,$F13,T$8)</f>
        <v/>
      </c>
    </row>
    <row r="15" spans="2:20" x14ac:dyDescent="0.25">
      <c r="B15" s="6" t="s">
        <v>14</v>
      </c>
      <c r="C15" s="7">
        <f>C6</f>
        <v>43483</v>
      </c>
      <c r="D15" s="1"/>
      <c r="E15" s="14"/>
    </row>
    <row r="17" spans="2:20" x14ac:dyDescent="0.25">
      <c r="B17" s="9" t="s">
        <v>11</v>
      </c>
      <c r="C17" s="9" t="s">
        <v>12</v>
      </c>
      <c r="D17" s="4" t="s">
        <v>5</v>
      </c>
      <c r="E17" s="12"/>
      <c r="F17" s="4" t="s">
        <v>13</v>
      </c>
      <c r="G17" s="4" t="s">
        <v>1</v>
      </c>
      <c r="H17" s="4" t="s">
        <v>4</v>
      </c>
      <c r="I17" s="4" t="s">
        <v>19</v>
      </c>
      <c r="J17" s="4" t="s">
        <v>6</v>
      </c>
      <c r="K17" s="4" t="s">
        <v>7</v>
      </c>
      <c r="L17" s="4" t="s">
        <v>8</v>
      </c>
      <c r="M17" s="4" t="s">
        <v>9</v>
      </c>
      <c r="N17" s="4" t="s">
        <v>10</v>
      </c>
      <c r="O17" s="4" t="s">
        <v>20</v>
      </c>
      <c r="P17" s="4"/>
      <c r="Q17" s="9" t="s">
        <v>15</v>
      </c>
      <c r="R17" s="9" t="s">
        <v>24</v>
      </c>
      <c r="S17" s="9" t="s">
        <v>17</v>
      </c>
      <c r="T17" s="4" t="s">
        <v>16</v>
      </c>
    </row>
    <row r="18" spans="2:20" x14ac:dyDescent="0.25">
      <c r="B18" t="str">
        <f>$B$4</f>
        <v>AAPL</v>
      </c>
      <c r="C18" s="1">
        <f>$C$15</f>
        <v>43483</v>
      </c>
      <c r="D18">
        <f>RTD("gartle.rtd",,"YahooFinanceOptions",$B18,$C18,$D19,$F18,"Strike+1")</f>
        <v>200</v>
      </c>
      <c r="F18" t="str">
        <f>$B$15</f>
        <v>PUT</v>
      </c>
      <c r="G18" s="3">
        <f>RTD("gartle.rtd",,"YahooFinanceOptions",$B18,$C18,$D18,$F18,G$17)</f>
        <v>17.899999999999999</v>
      </c>
      <c r="H18" s="3">
        <f>RTD("gartle.rtd",,"YahooFinanceOptions",$B18,$C18,$D18,$F18,H$17)</f>
        <v>-0.15999985</v>
      </c>
      <c r="I18" s="8">
        <f>RTD("gartle.rtd",,"YahooFinanceOptions",$B18,$C18,$D18,$F18,I$17)</f>
        <v>-8.8593494645017971E-3</v>
      </c>
      <c r="J18" s="3">
        <f>RTD("gartle.rtd",,"YahooFinanceOptions",$B18,$C18,$D18,$F18,J$17)</f>
        <v>17.925000000000001</v>
      </c>
      <c r="K18" s="3">
        <f>RTD("gartle.rtd",,"YahooFinanceOptions",$B18,$C18,$D18,$F18,K$17)</f>
        <v>17.75</v>
      </c>
      <c r="L18" s="3">
        <f>RTD("gartle.rtd",,"YahooFinanceOptions",$B18,$C18,$D18,$F18,L$17)</f>
        <v>18.100000000000001</v>
      </c>
      <c r="M18" s="10">
        <f>RTD("gartle.rtd",,"YahooFinanceOptions",$B18,$C18,$D18,$F18,M$17)</f>
        <v>30</v>
      </c>
      <c r="N18" s="10">
        <f>RTD("gartle.rtd",,"YahooFinanceOptions",$B18,$C18,$D18,$F18,N$17)</f>
        <v>4288</v>
      </c>
      <c r="O18" s="8">
        <f>RTD("gartle.rtd",,"YahooFinanceOptions",$B18,$C18,$D18,$F18,O$17)</f>
        <v>0.18409019042968749</v>
      </c>
      <c r="P18" s="10"/>
      <c r="Q18" t="str">
        <f>RTD("gartle.rtd",,"YahooFinanceOptions",$B18,$C18,$D18,$F18,Q$17)</f>
        <v>AAPL190118P00200000</v>
      </c>
      <c r="R18" s="20">
        <f>RTD("gartle.rtd",,"YahooFinanceOptions",$B18,$C18,$D18,$F18,R$8)</f>
        <v>43246.75250372685</v>
      </c>
      <c r="S18">
        <f>RTD("gartle.rtd",,"YahooFinanceOptions",$B18,$C18,$D18,$F18,S$17)</f>
        <v>0</v>
      </c>
      <c r="T18" t="str">
        <f>RTD("gartle.rtd",,"YahooFinanceOptions",$B18,$C18,$D18,$F18,T$17)</f>
        <v/>
      </c>
    </row>
    <row r="19" spans="2:20" x14ac:dyDescent="0.25">
      <c r="B19" t="str">
        <f>$B$4</f>
        <v>AAPL</v>
      </c>
      <c r="C19" s="1">
        <f>$C$15</f>
        <v>43483</v>
      </c>
      <c r="D19">
        <f>RTD("gartle.rtd",,"YahooFinanceOptions",$B19,$C19,$D20,$F19,"Strike+1")</f>
        <v>195</v>
      </c>
      <c r="F19" t="str">
        <f>$B$15</f>
        <v>PUT</v>
      </c>
      <c r="G19" s="3">
        <f>RTD("gartle.rtd",,"YahooFinanceOptions",$B19,$C19,$D19,$F19,G$17)</f>
        <v>15.1</v>
      </c>
      <c r="H19" s="3">
        <f>RTD("gartle.rtd",,"YahooFinanceOptions",$B19,$C19,$D19,$F19,H$17)</f>
        <v>0</v>
      </c>
      <c r="I19" s="8">
        <f>RTD("gartle.rtd",,"YahooFinanceOptions",$B19,$C19,$D19,$F19,I$17)</f>
        <v>0</v>
      </c>
      <c r="J19" s="3">
        <f>RTD("gartle.rtd",,"YahooFinanceOptions",$B19,$C19,$D19,$F19,J$17)</f>
        <v>14.9</v>
      </c>
      <c r="K19" s="3">
        <f>RTD("gartle.rtd",,"YahooFinanceOptions",$B19,$C19,$D19,$F19,K$17)</f>
        <v>14.8</v>
      </c>
      <c r="L19" s="3">
        <f>RTD("gartle.rtd",,"YahooFinanceOptions",$B19,$C19,$D19,$F19,L$17)</f>
        <v>15</v>
      </c>
      <c r="M19" s="10">
        <f>RTD("gartle.rtd",,"YahooFinanceOptions",$B19,$C19,$D19,$F19,M$17)</f>
        <v>18</v>
      </c>
      <c r="N19" s="10">
        <f>RTD("gartle.rtd",,"YahooFinanceOptions",$B19,$C19,$D19,$F19,N$17)</f>
        <v>2085</v>
      </c>
      <c r="O19" s="8">
        <f>RTD("gartle.rtd",,"YahooFinanceOptions",$B19,$C19,$D19,$F19,O$17)</f>
        <v>0.18656208953857423</v>
      </c>
      <c r="P19" s="10"/>
      <c r="Q19" t="str">
        <f>RTD("gartle.rtd",,"YahooFinanceOptions",$B19,$C19,$D19,$F19,Q$17)</f>
        <v>AAPL190118P00195000</v>
      </c>
      <c r="R19" s="20">
        <f>RTD("gartle.rtd",,"YahooFinanceOptions",$B19,$C19,$D19,$F19,R$8)</f>
        <v>43246.75250372685</v>
      </c>
      <c r="S19">
        <f>RTD("gartle.rtd",,"YahooFinanceOptions",$B19,$C19,$D19,$F19,S$17)</f>
        <v>0</v>
      </c>
      <c r="T19" t="str">
        <f>RTD("gartle.rtd",,"YahooFinanceOptions",$B19,$C19,$D19,$F19,T$17)</f>
        <v/>
      </c>
    </row>
    <row r="20" spans="2:20" x14ac:dyDescent="0.25">
      <c r="B20" t="str">
        <f>$B$4</f>
        <v>AAPL</v>
      </c>
      <c r="C20" s="1">
        <f>$C$15</f>
        <v>43483</v>
      </c>
      <c r="D20" s="5">
        <f>RTD("gartle.rtd",,"YahooFinanceOptions",$B20,$C20,$C$4,$F20,"Strike~0")</f>
        <v>190</v>
      </c>
      <c r="F20" t="str">
        <f>$B$15</f>
        <v>PUT</v>
      </c>
      <c r="G20" s="3">
        <f>RTD("gartle.rtd",,"YahooFinanceOptions",$B20,$C20,$D20,$F20,G$17)</f>
        <v>12.34</v>
      </c>
      <c r="H20" s="3">
        <f>RTD("gartle.rtd",,"YahooFinanceOptions",$B20,$C20,$D20,$F20,H$17)</f>
        <v>-0.32999992</v>
      </c>
      <c r="I20" s="8">
        <f>RTD("gartle.rtd",,"YahooFinanceOptions",$B20,$C20,$D20,$F20,I$17)</f>
        <v>-2.6045771277321366E-2</v>
      </c>
      <c r="J20" s="3">
        <f>RTD("gartle.rtd",,"YahooFinanceOptions",$B20,$C20,$D20,$F20,J$17)</f>
        <v>12.324999999999999</v>
      </c>
      <c r="K20" s="3">
        <f>RTD("gartle.rtd",,"YahooFinanceOptions",$B20,$C20,$D20,$F20,K$17)</f>
        <v>12.25</v>
      </c>
      <c r="L20" s="3">
        <f>RTD("gartle.rtd",,"YahooFinanceOptions",$B20,$C20,$D20,$F20,L$17)</f>
        <v>12.4</v>
      </c>
      <c r="M20" s="10">
        <f>RTD("gartle.rtd",,"YahooFinanceOptions",$B20,$C20,$D20,$F20,M$17)</f>
        <v>407</v>
      </c>
      <c r="N20" s="10">
        <f>RTD("gartle.rtd",,"YahooFinanceOptions",$B20,$C20,$D20,$F20,N$17)</f>
        <v>14411</v>
      </c>
      <c r="O20" s="8">
        <f>RTD("gartle.rtd",,"YahooFinanceOptions",$B20,$C20,$D20,$F20,O$17)</f>
        <v>0.19178054321289065</v>
      </c>
      <c r="P20" s="10"/>
      <c r="Q20" t="str">
        <f>RTD("gartle.rtd",,"YahooFinanceOptions",$B20,$C20,$D20,$F20,Q$17)</f>
        <v>AAPL190118P00190000</v>
      </c>
      <c r="R20" s="20">
        <f>RTD("gartle.rtd",,"YahooFinanceOptions",$B20,$C20,$D20,$F20,R$8)</f>
        <v>43246.75250372685</v>
      </c>
      <c r="S20">
        <f>RTD("gartle.rtd",,"YahooFinanceOptions",$B20,$C20,$D20,$F20,S$17)</f>
        <v>0</v>
      </c>
      <c r="T20" t="str">
        <f>RTD("gartle.rtd",,"YahooFinanceOptions",$B20,$C20,$D20,$F20,T$17)</f>
        <v/>
      </c>
    </row>
    <row r="21" spans="2:20" x14ac:dyDescent="0.25">
      <c r="B21" t="str">
        <f>$B$4</f>
        <v>AAPL</v>
      </c>
      <c r="C21" s="1">
        <f>$C$15</f>
        <v>43483</v>
      </c>
      <c r="D21">
        <f>RTD("gartle.rtd",,"YahooFinanceOptions",$B21,$C21,$D20,$F21,"Strike-1")</f>
        <v>185</v>
      </c>
      <c r="F21" t="str">
        <f>$B$15</f>
        <v>PUT</v>
      </c>
      <c r="G21" s="3">
        <f>RTD("gartle.rtd",,"YahooFinanceOptions",$B21,$C21,$D21,$F21,G$17)</f>
        <v>10.1</v>
      </c>
      <c r="H21" s="3">
        <f>RTD("gartle.rtd",,"YahooFinanceOptions",$B21,$C21,$D21,$F21,H$17)</f>
        <v>-0.21999931</v>
      </c>
      <c r="I21" s="8">
        <f>RTD("gartle.rtd",,"YahooFinanceOptions",$B21,$C21,$D21,$F21,I$17)</f>
        <v>-2.1317764022214844E-2</v>
      </c>
      <c r="J21" s="3">
        <f>RTD("gartle.rtd",,"YahooFinanceOptions",$B21,$C21,$D21,$F21,J$17)</f>
        <v>9.9750000000000014</v>
      </c>
      <c r="K21" s="3">
        <f>RTD("gartle.rtd",,"YahooFinanceOptions",$B21,$C21,$D21,$F21,K$17)</f>
        <v>9.9</v>
      </c>
      <c r="L21" s="3">
        <f>RTD("gartle.rtd",,"YahooFinanceOptions",$B21,$C21,$D21,$F21,L$17)</f>
        <v>10.050000000000001</v>
      </c>
      <c r="M21" s="10">
        <f>RTD("gartle.rtd",,"YahooFinanceOptions",$B21,$C21,$D21,$F21,M$17)</f>
        <v>31</v>
      </c>
      <c r="N21" s="10">
        <f>RTD("gartle.rtd",,"YahooFinanceOptions",$B21,$C21,$D21,$F21,N$17)</f>
        <v>7126</v>
      </c>
      <c r="O21" s="8">
        <f>RTD("gartle.rtd",,"YahooFinanceOptions",$B21,$C21,$D21,$F21,O$17)</f>
        <v>0.19562571960449221</v>
      </c>
      <c r="P21" s="10"/>
      <c r="Q21" t="str">
        <f>RTD("gartle.rtd",,"YahooFinanceOptions",$B21,$C21,$D21,$F21,Q$17)</f>
        <v>AAPL190118P00185000</v>
      </c>
      <c r="R21" s="20">
        <f>RTD("gartle.rtd",,"YahooFinanceOptions",$B21,$C21,$D21,$F21,R$8)</f>
        <v>43246.75250372685</v>
      </c>
      <c r="S21">
        <f>RTD("gartle.rtd",,"YahooFinanceOptions",$B21,$C21,$D21,$F21,S$17)</f>
        <v>0</v>
      </c>
      <c r="T21" t="str">
        <f>RTD("gartle.rtd",,"YahooFinanceOptions",$B21,$C21,$D21,$F21,T$17)</f>
        <v/>
      </c>
    </row>
    <row r="22" spans="2:20" x14ac:dyDescent="0.25">
      <c r="B22" t="str">
        <f>$B$4</f>
        <v>AAPL</v>
      </c>
      <c r="C22" s="1">
        <f>$C$15</f>
        <v>43483</v>
      </c>
      <c r="D22">
        <f>RTD("gartle.rtd",,"YahooFinanceOptions",$B22,$C22,$D21,$F22,"Strike-1")</f>
        <v>180</v>
      </c>
      <c r="F22" t="str">
        <f>$B$15</f>
        <v>PUT</v>
      </c>
      <c r="G22" s="3">
        <f>RTD("gartle.rtd",,"YahooFinanceOptions",$B22,$C22,$D22,$F22,G$17)</f>
        <v>8.15</v>
      </c>
      <c r="H22" s="3">
        <f>RTD("gartle.rtd",,"YahooFinanceOptions",$B22,$C22,$D22,$F22,H$17)</f>
        <v>-0.15000057</v>
      </c>
      <c r="I22" s="8">
        <f>RTD("gartle.rtd",,"YahooFinanceOptions",$B22,$C22,$D22,$F22,I$17)</f>
        <v>-1.8072356590211655E-2</v>
      </c>
      <c r="J22" s="3">
        <f>RTD("gartle.rtd",,"YahooFinanceOptions",$B22,$C22,$D22,$F22,J$17)</f>
        <v>8</v>
      </c>
      <c r="K22" s="3">
        <f>RTD("gartle.rtd",,"YahooFinanceOptions",$B22,$C22,$D22,$F22,K$17)</f>
        <v>7.95</v>
      </c>
      <c r="L22" s="3">
        <f>RTD("gartle.rtd",,"YahooFinanceOptions",$B22,$C22,$D22,$F22,L$17)</f>
        <v>8.0500000000000007</v>
      </c>
      <c r="M22" s="10">
        <f>RTD("gartle.rtd",,"YahooFinanceOptions",$B22,$C22,$D22,$F22,M$17)</f>
        <v>183</v>
      </c>
      <c r="N22" s="10">
        <f>RTD("gartle.rtd",,"YahooFinanceOptions",$B22,$C22,$D22,$F22,N$17)</f>
        <v>11619</v>
      </c>
      <c r="O22" s="8">
        <f>RTD("gartle.rtd",,"YahooFinanceOptions",$B22,$C22,$D22,$F22,O$17)</f>
        <v>0.19992865509033203</v>
      </c>
      <c r="P22" s="10"/>
      <c r="Q22" t="str">
        <f>RTD("gartle.rtd",,"YahooFinanceOptions",$B22,$C22,$D22,$F22,Q$17)</f>
        <v>AAPL190118P00180000</v>
      </c>
      <c r="R22" s="20">
        <f>RTD("gartle.rtd",,"YahooFinanceOptions",$B22,$C22,$D22,$F22,R$8)</f>
        <v>43246.75250372685</v>
      </c>
      <c r="S22">
        <f>RTD("gartle.rtd",,"YahooFinanceOptions",$B22,$C22,$D22,$F22,S$17)</f>
        <v>0</v>
      </c>
      <c r="T22" t="str">
        <f>RTD("gartle.rtd",,"YahooFinanceOptions",$B22,$C22,$D22,$F22,T$17)</f>
        <v/>
      </c>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3:U7"/>
  <sheetViews>
    <sheetView showGridLines="0" workbookViewId="0">
      <pane xSplit="2" ySplit="3" topLeftCell="C4" activePane="bottomRight" state="frozen"/>
      <selection pane="topRight" activeCell="C1" sqref="C1"/>
      <selection pane="bottomLeft" activeCell="A4" sqref="A4"/>
      <selection pane="bottomRight" activeCell="B4" sqref="B4"/>
    </sheetView>
  </sheetViews>
  <sheetFormatPr defaultRowHeight="15" x14ac:dyDescent="0.25"/>
  <cols>
    <col min="1" max="1" width="2.5703125" customWidth="1"/>
    <col min="2" max="3" width="21" bestFit="1" customWidth="1"/>
    <col min="4" max="4" width="7.5703125" bestFit="1" customWidth="1"/>
    <col min="5" max="5" width="13.85546875" bestFit="1" customWidth="1"/>
    <col min="6" max="6" width="10.140625" bestFit="1" customWidth="1"/>
    <col min="7" max="7" width="6.140625" bestFit="1" customWidth="1"/>
    <col min="8" max="8" width="5.28515625" bestFit="1" customWidth="1"/>
    <col min="9" max="9" width="7.5703125" customWidth="1"/>
    <col min="10" max="10" width="7.5703125" bestFit="1" customWidth="1"/>
    <col min="11" max="11" width="14.5703125" bestFit="1" customWidth="1"/>
    <col min="12" max="14" width="6.85546875" customWidth="1"/>
    <col min="15" max="15" width="8" bestFit="1" customWidth="1"/>
    <col min="16" max="16" width="8.28515625" bestFit="1" customWidth="1"/>
    <col min="17" max="17" width="12.28515625" bestFit="1" customWidth="1"/>
    <col min="18" max="18" width="16" bestFit="1" customWidth="1"/>
    <col min="19" max="19" width="16.42578125" customWidth="1"/>
    <col min="20" max="20" width="19" bestFit="1" customWidth="1"/>
    <col min="21" max="21" width="19.28515625" bestFit="1" customWidth="1"/>
  </cols>
  <sheetData>
    <row r="3" spans="2:21" x14ac:dyDescent="0.25">
      <c r="B3" t="s">
        <v>29</v>
      </c>
      <c r="C3" t="s">
        <v>15</v>
      </c>
      <c r="D3" t="s">
        <v>11</v>
      </c>
      <c r="E3" t="s">
        <v>28</v>
      </c>
      <c r="F3" t="s">
        <v>12</v>
      </c>
      <c r="G3" t="s">
        <v>27</v>
      </c>
      <c r="H3" t="s">
        <v>26</v>
      </c>
      <c r="I3" t="s">
        <v>1</v>
      </c>
      <c r="J3" t="s">
        <v>4</v>
      </c>
      <c r="K3" t="s">
        <v>25</v>
      </c>
      <c r="L3" t="s">
        <v>6</v>
      </c>
      <c r="M3" t="s">
        <v>7</v>
      </c>
      <c r="N3" t="s">
        <v>8</v>
      </c>
      <c r="O3" t="s">
        <v>9</v>
      </c>
      <c r="P3" t="s">
        <v>10</v>
      </c>
      <c r="Q3" t="s">
        <v>17</v>
      </c>
      <c r="R3" t="s">
        <v>16</v>
      </c>
      <c r="S3" t="s">
        <v>24</v>
      </c>
      <c r="T3" t="s">
        <v>23</v>
      </c>
      <c r="U3" t="s">
        <v>22</v>
      </c>
    </row>
    <row r="4" spans="2:21" x14ac:dyDescent="0.25">
      <c r="B4" s="18" t="s">
        <v>32</v>
      </c>
      <c r="C4" t="str">
        <f>RTD("gartle.rtd",,"YahooFinanceOptions",Table5[Code],"OptionCode")</f>
        <v>AAPL190118C00150000</v>
      </c>
      <c r="D4" t="str">
        <f>RTD("gartle.rtd",,"YahooFinanceOptions",Table5[Code],"Symbol")</f>
        <v>AAPL</v>
      </c>
      <c r="E4" t="str">
        <f>RTD("gartle.rtd",,"YahooFinanceOptions",Table5[Code],"OptionSymbol")</f>
        <v>AAPL</v>
      </c>
      <c r="F4" s="1">
        <f>RTD("gartle.rtd",,"YahooFinanceOptions",Table5[Code],"Exp")</f>
        <v>43483</v>
      </c>
      <c r="G4">
        <f>RTD("gartle.rtd",,"YahooFinanceOptions",Table5[Code],"Strike")</f>
        <v>150</v>
      </c>
      <c r="H4" t="str">
        <f>RTD("gartle.rtd",,"YahooFinanceOptions",Table5[Code],"Type")</f>
        <v>CALL</v>
      </c>
      <c r="I4" s="3">
        <f>RTD("gartle.rtd",,"YahooFinanceOptions",Table5[Code],"Last")</f>
        <v>41.35</v>
      </c>
      <c r="J4" s="17">
        <f>RTD("gartle.rtd",,"YahooFinanceOptions",Table5[Code],"Change")</f>
        <v>3.9997100000000001E-2</v>
      </c>
      <c r="K4" s="8">
        <f>RTD("gartle.rtd",,"YahooFinanceOptions",Table5[Code],"ChangeInPercent")</f>
        <v>9.6821828109820826E-4</v>
      </c>
      <c r="L4" s="3">
        <f>RTD("gartle.rtd",,"YahooFinanceOptions",Table5[Code],"Mark")</f>
        <v>41.4</v>
      </c>
      <c r="M4" s="3">
        <f>RTD("gartle.rtd",,"YahooFinanceOptions",Table5[Code],"Bid")</f>
        <v>41</v>
      </c>
      <c r="N4" s="3">
        <f>RTD("gartle.rtd",,"YahooFinanceOptions",Table5[Code],"Ask")</f>
        <v>41.8</v>
      </c>
      <c r="O4" s="10">
        <f>RTD("gartle.rtd",,"YahooFinanceOptions",Table5[Code],"Volume")</f>
        <v>263</v>
      </c>
      <c r="P4" s="10">
        <f>RTD("gartle.rtd",,"YahooFinanceOptions",Table5[Code],"OpenInt")</f>
        <v>29043</v>
      </c>
      <c r="Q4">
        <f>RTD("gartle.rtd",,"YahooFinanceOptions",Table5[Code],"rtd_LastError")</f>
        <v>0</v>
      </c>
      <c r="R4" t="str">
        <f>RTD("gartle.rtd",,"YahooFinanceOptions",Table5[Code],"rtd_LastMessage")</f>
        <v/>
      </c>
      <c r="S4" s="16">
        <f>RTD("gartle.rtd",,"YahooFinanceOptions",Table5[Code],"rtd_LastUpdate")</f>
        <v>43246.75250372685</v>
      </c>
      <c r="T4" s="1">
        <f>RTD("gartle.rtd",,"YahooFinanceOptions",Table5[Code],"rtd_LastUpdateDate")</f>
        <v>43246</v>
      </c>
      <c r="U4" s="15">
        <f>RTD("gartle.rtd",,"YahooFinanceOptions",Table5[Code],"rtd_LastUpdateTime")</f>
        <v>0.75250372685185185</v>
      </c>
    </row>
    <row r="5" spans="2:21" x14ac:dyDescent="0.25">
      <c r="B5" s="18" t="s">
        <v>33</v>
      </c>
      <c r="C5" t="str">
        <f>RTD("gartle.rtd",,"YahooFinanceOptions",Table5[Code],"OptionCode")</f>
        <v>AAPL190118C00170000</v>
      </c>
      <c r="D5" t="str">
        <f>RTD("gartle.rtd",,"YahooFinanceOptions",Table5[Code],"Symbol")</f>
        <v>AAPL</v>
      </c>
      <c r="E5" t="str">
        <f>RTD("gartle.rtd",,"YahooFinanceOptions",Table5[Code],"OptionSymbol")</f>
        <v>AAPL</v>
      </c>
      <c r="F5" s="1">
        <f>RTD("gartle.rtd",,"YahooFinanceOptions",Table5[Code],"Exp")</f>
        <v>43483</v>
      </c>
      <c r="G5">
        <f>RTD("gartle.rtd",,"YahooFinanceOptions",Table5[Code],"Strike")</f>
        <v>170</v>
      </c>
      <c r="H5" t="str">
        <f>RTD("gartle.rtd",,"YahooFinanceOptions",Table5[Code],"Type")</f>
        <v>CALL</v>
      </c>
      <c r="I5" s="3">
        <f>RTD("gartle.rtd",,"YahooFinanceOptions",Table5[Code],"Last")</f>
        <v>25.08</v>
      </c>
      <c r="J5" s="17">
        <f>RTD("gartle.rtd",,"YahooFinanceOptions",Table5[Code],"Change")</f>
        <v>0.32999992</v>
      </c>
      <c r="K5" s="8">
        <f>RTD("gartle.rtd",,"YahooFinanceOptions",Table5[Code],"ChangeInPercent")</f>
        <v>1.3333330057912469E-2</v>
      </c>
      <c r="L5" s="3">
        <f>RTD("gartle.rtd",,"YahooFinanceOptions",Table5[Code],"Mark")</f>
        <v>25.075000000000003</v>
      </c>
      <c r="M5" s="3">
        <f>RTD("gartle.rtd",,"YahooFinanceOptions",Table5[Code],"Bid")</f>
        <v>24.8</v>
      </c>
      <c r="N5" s="3">
        <f>RTD("gartle.rtd",,"YahooFinanceOptions",Table5[Code],"Ask")</f>
        <v>25.35</v>
      </c>
      <c r="O5" s="10">
        <f>RTD("gartle.rtd",,"YahooFinanceOptions",Table5[Code],"Volume")</f>
        <v>160</v>
      </c>
      <c r="P5" s="10">
        <f>RTD("gartle.rtd",,"YahooFinanceOptions",Table5[Code],"OpenInt")</f>
        <v>39225</v>
      </c>
      <c r="Q5">
        <f>RTD("gartle.rtd",,"YahooFinanceOptions",Table5[Code],"rtd_LastError")</f>
        <v>0</v>
      </c>
      <c r="R5" t="str">
        <f>RTD("gartle.rtd",,"YahooFinanceOptions",Table5[Code],"rtd_LastMessage")</f>
        <v/>
      </c>
      <c r="S5" s="16">
        <f>RTD("gartle.rtd",,"YahooFinanceOptions",Table5[Code],"rtd_LastUpdate")</f>
        <v>43246.75250372685</v>
      </c>
      <c r="T5" s="1">
        <f>RTD("gartle.rtd",,"YahooFinanceOptions",Table5[Code],"rtd_LastUpdateDate")</f>
        <v>43246</v>
      </c>
      <c r="U5" s="15">
        <f>RTD("gartle.rtd",,"YahooFinanceOptions",Table5[Code],"rtd_LastUpdateTime")</f>
        <v>0.75250372685185185</v>
      </c>
    </row>
    <row r="6" spans="2:21" x14ac:dyDescent="0.25">
      <c r="B6" s="18" t="s">
        <v>35</v>
      </c>
      <c r="C6" t="str">
        <f>RTD("gartle.rtd",,"YahooFinanceOptions",Table5[Code],"OptionCode")</f>
        <v>AAPL200117C00150000</v>
      </c>
      <c r="D6" t="str">
        <f>RTD("gartle.rtd",,"YahooFinanceOptions",Table5[Code],"Symbol")</f>
        <v>AAPL</v>
      </c>
      <c r="E6" t="str">
        <f>RTD("gartle.rtd",,"YahooFinanceOptions",Table5[Code],"OptionSymbol")</f>
        <v>AAPL</v>
      </c>
      <c r="F6" s="1">
        <f>RTD("gartle.rtd",,"YahooFinanceOptions",Table5[Code],"Exp")</f>
        <v>43847</v>
      </c>
      <c r="G6">
        <f>RTD("gartle.rtd",,"YahooFinanceOptions",Table5[Code],"Strike")</f>
        <v>150</v>
      </c>
      <c r="H6" t="str">
        <f>RTD("gartle.rtd",,"YahooFinanceOptions",Table5[Code],"Type")</f>
        <v>CALL</v>
      </c>
      <c r="I6" s="3">
        <f>RTD("gartle.rtd",,"YahooFinanceOptions",Table5[Code],"Last")</f>
        <v>47.74</v>
      </c>
      <c r="J6" s="17">
        <f>RTD("gartle.rtd",,"YahooFinanceOptions",Table5[Code],"Change")</f>
        <v>0.89000319999999999</v>
      </c>
      <c r="K6" s="8">
        <f>RTD("gartle.rtd",,"YahooFinanceOptions",Table5[Code],"ChangeInPercent")</f>
        <v>1.8996867893062482E-2</v>
      </c>
      <c r="L6" s="3">
        <f>RTD("gartle.rtd",,"YahooFinanceOptions",Table5[Code],"Mark")</f>
        <v>46.65</v>
      </c>
      <c r="M6" s="3">
        <f>RTD("gartle.rtd",,"YahooFinanceOptions",Table5[Code],"Bid")</f>
        <v>45.3</v>
      </c>
      <c r="N6" s="3">
        <f>RTD("gartle.rtd",,"YahooFinanceOptions",Table5[Code],"Ask")</f>
        <v>48</v>
      </c>
      <c r="O6" s="10">
        <f>RTD("gartle.rtd",,"YahooFinanceOptions",Table5[Code],"Volume")</f>
        <v>4</v>
      </c>
      <c r="P6" s="10">
        <f>RTD("gartle.rtd",,"YahooFinanceOptions",Table5[Code],"OpenInt")</f>
        <v>17179</v>
      </c>
      <c r="Q6">
        <f>RTD("gartle.rtd",,"YahooFinanceOptions",Table5[Code],"rtd_LastError")</f>
        <v>0</v>
      </c>
      <c r="R6" t="str">
        <f>RTD("gartle.rtd",,"YahooFinanceOptions",Table5[Code],"rtd_LastMessage")</f>
        <v/>
      </c>
      <c r="S6" s="16">
        <f>RTD("gartle.rtd",,"YahooFinanceOptions",Table5[Code],"rtd_LastUpdate")</f>
        <v>43246.758057638886</v>
      </c>
      <c r="T6" s="1">
        <f>RTD("gartle.rtd",,"YahooFinanceOptions",Table5[Code],"rtd_LastUpdateDate")</f>
        <v>43246</v>
      </c>
      <c r="U6" s="15">
        <f>RTD("gartle.rtd",,"YahooFinanceOptions",Table5[Code],"rtd_LastUpdateTime")</f>
        <v>0.75805763888888889</v>
      </c>
    </row>
    <row r="7" spans="2:21" x14ac:dyDescent="0.25">
      <c r="B7" s="18" t="s">
        <v>36</v>
      </c>
      <c r="C7" t="str">
        <f>RTD("gartle.rtd",,"YahooFinanceOptions",Table5[Code],"OptionCode")</f>
        <v>AAPL200117C00170000</v>
      </c>
      <c r="D7" t="str">
        <f>RTD("gartle.rtd",,"YahooFinanceOptions",Table5[Code],"Symbol")</f>
        <v>AAPL</v>
      </c>
      <c r="E7" t="str">
        <f>RTD("gartle.rtd",,"YahooFinanceOptions",Table5[Code],"OptionSymbol")</f>
        <v>AAPL</v>
      </c>
      <c r="F7" s="1">
        <f>RTD("gartle.rtd",,"YahooFinanceOptions",Table5[Code],"Exp")</f>
        <v>43847</v>
      </c>
      <c r="G7">
        <f>RTD("gartle.rtd",,"YahooFinanceOptions",Table5[Code],"Strike")</f>
        <v>170</v>
      </c>
      <c r="H7" t="str">
        <f>RTD("gartle.rtd",,"YahooFinanceOptions",Table5[Code],"Type")</f>
        <v>CALL</v>
      </c>
      <c r="I7" s="3">
        <f>RTD("gartle.rtd",,"YahooFinanceOptions",Table5[Code],"Last")</f>
        <v>34.15</v>
      </c>
      <c r="J7" s="17">
        <f>RTD("gartle.rtd",,"YahooFinanceOptions",Table5[Code],"Change")</f>
        <v>0.42000198</v>
      </c>
      <c r="K7" s="8">
        <f>RTD("gartle.rtd",,"YahooFinanceOptions",Table5[Code],"ChangeInPercent")</f>
        <v>1.2451882735094214E-2</v>
      </c>
      <c r="L7" s="3">
        <f>RTD("gartle.rtd",,"YahooFinanceOptions",Table5[Code],"Mark")</f>
        <v>33.924999999999997</v>
      </c>
      <c r="M7" s="3">
        <f>RTD("gartle.rtd",,"YahooFinanceOptions",Table5[Code],"Bid")</f>
        <v>33.65</v>
      </c>
      <c r="N7" s="3">
        <f>RTD("gartle.rtd",,"YahooFinanceOptions",Table5[Code],"Ask")</f>
        <v>34.200000000000003</v>
      </c>
      <c r="O7" s="10">
        <f>RTD("gartle.rtd",,"YahooFinanceOptions",Table5[Code],"Volume")</f>
        <v>5</v>
      </c>
      <c r="P7" s="10">
        <f>RTD("gartle.rtd",,"YahooFinanceOptions",Table5[Code],"OpenInt")</f>
        <v>8896</v>
      </c>
      <c r="Q7">
        <f>RTD("gartle.rtd",,"YahooFinanceOptions",Table5[Code],"rtd_LastError")</f>
        <v>0</v>
      </c>
      <c r="R7" t="str">
        <f>RTD("gartle.rtd",,"YahooFinanceOptions",Table5[Code],"rtd_LastMessage")</f>
        <v/>
      </c>
      <c r="S7" s="16">
        <f>RTD("gartle.rtd",,"YahooFinanceOptions",Table5[Code],"rtd_LastUpdate")</f>
        <v>43246.758057638886</v>
      </c>
      <c r="T7" s="1">
        <f>RTD("gartle.rtd",,"YahooFinanceOptions",Table5[Code],"rtd_LastUpdateDate")</f>
        <v>43246</v>
      </c>
      <c r="U7" s="15">
        <f>RTD("gartle.rtd",,"YahooFinanceOptions",Table5[Code],"rtd_LastUpdateTime")</f>
        <v>0.75805763888888889</v>
      </c>
    </row>
  </sheetData>
  <conditionalFormatting sqref="K4:K7">
    <cfRule type="colorScale" priority="4">
      <colorScale>
        <cfvo type="min"/>
        <cfvo type="percentile" val="50"/>
        <cfvo type="max"/>
        <color rgb="FFF8696B"/>
        <color rgb="FFFFEB84"/>
        <color rgb="FF63BE7B"/>
      </colorScale>
    </cfRule>
  </conditionalFormatting>
  <conditionalFormatting sqref="P4:P7">
    <cfRule type="colorScale" priority="5">
      <colorScale>
        <cfvo type="min"/>
        <cfvo type="percentile" val="50"/>
        <cfvo type="max"/>
        <color rgb="FFF8696B"/>
        <color rgb="FFFFEB84"/>
        <color rgb="FF63BE7B"/>
      </colorScale>
    </cfRule>
  </conditionalFormatting>
  <conditionalFormatting sqref="O4:O7">
    <cfRule type="colorScale" priority="6">
      <colorScale>
        <cfvo type="min"/>
        <cfvo type="percentile" val="50"/>
        <cfvo type="max"/>
        <color rgb="FFF8696B"/>
        <color rgb="FFFFEB84"/>
        <color rgb="FF63BE7B"/>
      </colorScale>
    </cfRule>
  </conditionalFormatting>
  <pageMargins left="0.7" right="0.7" top="0.75" bottom="0.75" header="0.3" footer="0.3"/>
  <pageSetup scale="46"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3:T7"/>
  <sheetViews>
    <sheetView showGridLines="0" workbookViewId="0">
      <pane ySplit="3" topLeftCell="A4" activePane="bottomLeft" state="frozen"/>
      <selection activeCell="F6" sqref="F6"/>
      <selection pane="bottomLeft" activeCell="A4" sqref="A4"/>
    </sheetView>
  </sheetViews>
  <sheetFormatPr defaultRowHeight="15" x14ac:dyDescent="0.25"/>
  <cols>
    <col min="1" max="1" width="2.5703125" customWidth="1"/>
    <col min="2" max="2" width="13.85546875" bestFit="1" customWidth="1"/>
    <col min="3" max="3" width="10.42578125" customWidth="1"/>
    <col min="4" max="4" width="6.140625" bestFit="1" customWidth="1"/>
    <col min="5" max="5" width="5.28515625" bestFit="1" customWidth="1"/>
    <col min="6" max="6" width="21" bestFit="1" customWidth="1"/>
    <col min="7" max="7" width="7.5703125" bestFit="1" customWidth="1"/>
    <col min="8" max="8" width="5.5703125" bestFit="1" customWidth="1"/>
    <col min="9" max="9" width="7.5703125" bestFit="1" customWidth="1"/>
    <col min="10" max="10" width="14.5703125" bestFit="1" customWidth="1"/>
    <col min="11" max="13" width="5.5703125" bestFit="1" customWidth="1"/>
    <col min="14" max="14" width="8" bestFit="1" customWidth="1"/>
    <col min="15" max="15" width="8.28515625" bestFit="1" customWidth="1"/>
    <col min="16" max="16" width="12.28515625" bestFit="1" customWidth="1"/>
    <col min="17" max="17" width="16" bestFit="1" customWidth="1"/>
    <col min="18" max="18" width="16.140625" bestFit="1" customWidth="1"/>
    <col min="19" max="19" width="19" bestFit="1" customWidth="1"/>
    <col min="20" max="20" width="19.28515625" bestFit="1" customWidth="1"/>
  </cols>
  <sheetData>
    <row r="3" spans="2:20" x14ac:dyDescent="0.25">
      <c r="B3" t="s">
        <v>28</v>
      </c>
      <c r="C3" t="s">
        <v>12</v>
      </c>
      <c r="D3" t="s">
        <v>27</v>
      </c>
      <c r="E3" t="s">
        <v>26</v>
      </c>
      <c r="F3" t="s">
        <v>15</v>
      </c>
      <c r="G3" t="s">
        <v>11</v>
      </c>
      <c r="H3" t="s">
        <v>1</v>
      </c>
      <c r="I3" t="s">
        <v>4</v>
      </c>
      <c r="J3" t="s">
        <v>25</v>
      </c>
      <c r="K3" t="s">
        <v>6</v>
      </c>
      <c r="L3" t="s">
        <v>7</v>
      </c>
      <c r="M3" t="s">
        <v>8</v>
      </c>
      <c r="N3" t="s">
        <v>9</v>
      </c>
      <c r="O3" t="s">
        <v>10</v>
      </c>
      <c r="P3" t="s">
        <v>17</v>
      </c>
      <c r="Q3" t="s">
        <v>16</v>
      </c>
      <c r="R3" t="s">
        <v>24</v>
      </c>
      <c r="S3" t="s">
        <v>23</v>
      </c>
      <c r="T3" t="s">
        <v>22</v>
      </c>
    </row>
    <row r="4" spans="2:20" x14ac:dyDescent="0.25">
      <c r="B4" s="18" t="s">
        <v>30</v>
      </c>
      <c r="C4" s="19">
        <v>43483</v>
      </c>
      <c r="D4" s="18">
        <v>150</v>
      </c>
      <c r="E4" s="18" t="s">
        <v>0</v>
      </c>
      <c r="F4" t="str">
        <f>RTD("gartle.rtd",,"YahooFinanceOptions",Table6[OptionSymbol],Table6[ExpDate],Table6[Strike],Table6[Type],"OptionCode")</f>
        <v>AAPL190118C00150000</v>
      </c>
      <c r="G4" t="str">
        <f>RTD("gartle.rtd",,"YahooFinanceOptions",Table6[OptionSymbol],Table6[ExpDate],Table6[Strike],Table6[Type],"Symbol")</f>
        <v>AAPL</v>
      </c>
      <c r="H4" s="3">
        <f>RTD("gartle.rtd",,"YahooFinanceOptions",Table6[OptionSymbol],Table6[ExpDate],Table6[Strike],Table6[Type],"Last")</f>
        <v>41.35</v>
      </c>
      <c r="I4" s="17">
        <f>RTD("gartle.rtd",,"YahooFinanceOptions",Table6[OptionSymbol],Table6[ExpDate],Table6[Strike],Table6[Type],"Change")</f>
        <v>3.9997100000000001E-2</v>
      </c>
      <c r="J4" s="8">
        <f>RTD("gartle.rtd",,"YahooFinanceOptions",Table6[OptionSymbol],Table6[ExpDate],Table6[Strike],Table6[Type],"ChangeInPercent")</f>
        <v>9.6821828109820826E-4</v>
      </c>
      <c r="K4" s="3">
        <f>RTD("gartle.rtd",,"YahooFinanceOptions",Table6[OptionSymbol],Table6[ExpDate],Table6[Strike],Table6[Type],"Mark")</f>
        <v>41.4</v>
      </c>
      <c r="L4" s="3">
        <f>RTD("gartle.rtd",,"YahooFinanceOptions",Table6[OptionSymbol],Table6[ExpDate],Table6[Strike],Table6[Type],"Bid")</f>
        <v>41</v>
      </c>
      <c r="M4" s="3">
        <f>RTD("gartle.rtd",,"YahooFinanceOptions",Table6[OptionSymbol],Table6[ExpDate],Table6[Strike],Table6[Type],"Ask")</f>
        <v>41.8</v>
      </c>
      <c r="N4" s="10">
        <f>RTD("gartle.rtd",,"YahooFinanceOptions",Table6[OptionSymbol],Table6[ExpDate],Table6[Strike],Table6[Type],"Volume")</f>
        <v>263</v>
      </c>
      <c r="O4" s="10">
        <f>RTD("gartle.rtd",,"YahooFinanceOptions",Table6[OptionSymbol],Table6[ExpDate],Table6[Strike],Table6[Type],"OpenInt")</f>
        <v>29043</v>
      </c>
      <c r="P4">
        <f>RTD("gartle.rtd",,"YahooFinanceOptions",Table6[OptionSymbol],Table6[ExpDate],Table6[Strike],Table6[Type],"rtd_LastError")</f>
        <v>0</v>
      </c>
      <c r="Q4" t="str">
        <f>RTD("gartle.rtd",,"YahooFinanceOptions",Table6[OptionSymbol],Table6[ExpDate],Table6[Strike],Table6[Type],"rtd_LastMessage")</f>
        <v/>
      </c>
      <c r="R4" s="16">
        <f>RTD("gartle.rtd",,"YahooFinanceOptions",Table6[OptionSymbol],Table6[ExpDate],Table6[Strike],Table6[Type],"rtd_LastUpdate")</f>
        <v>43246.75250372685</v>
      </c>
      <c r="S4" s="1">
        <f>RTD("gartle.rtd",,"YahooFinanceOptions",Table6[OptionSymbol],Table6[ExpDate],Table6[Strike],Table6[Type],"rtd_LastUpdateDate")</f>
        <v>43246</v>
      </c>
      <c r="T4" s="15">
        <f>RTD("gartle.rtd",,"YahooFinanceOptions",Table6[OptionSymbol],Table6[ExpDate],Table6[Strike],Table6[Type],"rtd_LastUpdateTime")</f>
        <v>0.75250372685185185</v>
      </c>
    </row>
    <row r="5" spans="2:20" x14ac:dyDescent="0.25">
      <c r="B5" s="18" t="s">
        <v>30</v>
      </c>
      <c r="C5" s="19">
        <v>43483</v>
      </c>
      <c r="D5" s="18">
        <v>170</v>
      </c>
      <c r="E5" s="18" t="s">
        <v>0</v>
      </c>
      <c r="F5" t="str">
        <f>RTD("gartle.rtd",,"YahooFinanceOptions",Table6[OptionSymbol],Table6[ExpDate],Table6[Strike],Table6[Type],"OptionCode")</f>
        <v>AAPL190118C00170000</v>
      </c>
      <c r="G5" t="str">
        <f>RTD("gartle.rtd",,"YahooFinanceOptions",Table6[OptionSymbol],Table6[ExpDate],Table6[Strike],Table6[Type],"Symbol")</f>
        <v>AAPL</v>
      </c>
      <c r="H5" s="3">
        <f>RTD("gartle.rtd",,"YahooFinanceOptions",Table6[OptionSymbol],Table6[ExpDate],Table6[Strike],Table6[Type],"Last")</f>
        <v>25.08</v>
      </c>
      <c r="I5" s="17">
        <f>RTD("gartle.rtd",,"YahooFinanceOptions",Table6[OptionSymbol],Table6[ExpDate],Table6[Strike],Table6[Type],"Change")</f>
        <v>0.32999992</v>
      </c>
      <c r="J5" s="8">
        <f>RTD("gartle.rtd",,"YahooFinanceOptions",Table6[OptionSymbol],Table6[ExpDate],Table6[Strike],Table6[Type],"ChangeInPercent")</f>
        <v>1.3333330057912469E-2</v>
      </c>
      <c r="K5" s="3">
        <f>RTD("gartle.rtd",,"YahooFinanceOptions",Table6[OptionSymbol],Table6[ExpDate],Table6[Strike],Table6[Type],"Mark")</f>
        <v>25.075000000000003</v>
      </c>
      <c r="L5" s="3">
        <f>RTD("gartle.rtd",,"YahooFinanceOptions",Table6[OptionSymbol],Table6[ExpDate],Table6[Strike],Table6[Type],"Bid")</f>
        <v>24.8</v>
      </c>
      <c r="M5" s="3">
        <f>RTD("gartle.rtd",,"YahooFinanceOptions",Table6[OptionSymbol],Table6[ExpDate],Table6[Strike],Table6[Type],"Ask")</f>
        <v>25.35</v>
      </c>
      <c r="N5" s="10">
        <f>RTD("gartle.rtd",,"YahooFinanceOptions",Table6[OptionSymbol],Table6[ExpDate],Table6[Strike],Table6[Type],"Volume")</f>
        <v>160</v>
      </c>
      <c r="O5" s="10">
        <f>RTD("gartle.rtd",,"YahooFinanceOptions",Table6[OptionSymbol],Table6[ExpDate],Table6[Strike],Table6[Type],"OpenInt")</f>
        <v>39225</v>
      </c>
      <c r="P5">
        <f>RTD("gartle.rtd",,"YahooFinanceOptions",Table6[OptionSymbol],Table6[ExpDate],Table6[Strike],Table6[Type],"rtd_LastError")</f>
        <v>0</v>
      </c>
      <c r="Q5" t="str">
        <f>RTD("gartle.rtd",,"YahooFinanceOptions",Table6[OptionSymbol],Table6[ExpDate],Table6[Strike],Table6[Type],"rtd_LastMessage")</f>
        <v/>
      </c>
      <c r="R5" s="16">
        <f>RTD("gartle.rtd",,"YahooFinanceOptions",Table6[OptionSymbol],Table6[ExpDate],Table6[Strike],Table6[Type],"rtd_LastUpdate")</f>
        <v>43246.75250372685</v>
      </c>
      <c r="S5" s="1">
        <f>RTD("gartle.rtd",,"YahooFinanceOptions",Table6[OptionSymbol],Table6[ExpDate],Table6[Strike],Table6[Type],"rtd_LastUpdateDate")</f>
        <v>43246</v>
      </c>
      <c r="T5" s="15">
        <f>RTD("gartle.rtd",,"YahooFinanceOptions",Table6[OptionSymbol],Table6[ExpDate],Table6[Strike],Table6[Type],"rtd_LastUpdateTime")</f>
        <v>0.75250372685185185</v>
      </c>
    </row>
    <row r="6" spans="2:20" x14ac:dyDescent="0.25">
      <c r="B6" s="18" t="s">
        <v>30</v>
      </c>
      <c r="C6" s="19">
        <v>43847</v>
      </c>
      <c r="D6" s="18">
        <v>150</v>
      </c>
      <c r="E6" s="18" t="s">
        <v>0</v>
      </c>
      <c r="F6" t="str">
        <f>RTD("gartle.rtd",,"YahooFinanceOptions",Table6[OptionSymbol],Table6[ExpDate],Table6[Strike],Table6[Type],"OptionCode")</f>
        <v>AAPL200117C00150000</v>
      </c>
      <c r="G6" t="str">
        <f>RTD("gartle.rtd",,"YahooFinanceOptions",Table6[OptionSymbol],Table6[ExpDate],Table6[Strike],Table6[Type],"Symbol")</f>
        <v>AAPL</v>
      </c>
      <c r="H6" s="3">
        <f>RTD("gartle.rtd",,"YahooFinanceOptions",Table6[OptionSymbol],Table6[ExpDate],Table6[Strike],Table6[Type],"Last")</f>
        <v>47.74</v>
      </c>
      <c r="I6" s="17">
        <f>RTD("gartle.rtd",,"YahooFinanceOptions",Table6[OptionSymbol],Table6[ExpDate],Table6[Strike],Table6[Type],"Change")</f>
        <v>0.89000319999999999</v>
      </c>
      <c r="J6" s="8">
        <f>RTD("gartle.rtd",,"YahooFinanceOptions",Table6[OptionSymbol],Table6[ExpDate],Table6[Strike],Table6[Type],"ChangeInPercent")</f>
        <v>1.8996867893062482E-2</v>
      </c>
      <c r="K6" s="3">
        <f>RTD("gartle.rtd",,"YahooFinanceOptions",Table6[OptionSymbol],Table6[ExpDate],Table6[Strike],Table6[Type],"Mark")</f>
        <v>46.65</v>
      </c>
      <c r="L6" s="3">
        <f>RTD("gartle.rtd",,"YahooFinanceOptions",Table6[OptionSymbol],Table6[ExpDate],Table6[Strike],Table6[Type],"Bid")</f>
        <v>45.3</v>
      </c>
      <c r="M6" s="3">
        <f>RTD("gartle.rtd",,"YahooFinanceOptions",Table6[OptionSymbol],Table6[ExpDate],Table6[Strike],Table6[Type],"Ask")</f>
        <v>48</v>
      </c>
      <c r="N6" s="10">
        <f>RTD("gartle.rtd",,"YahooFinanceOptions",Table6[OptionSymbol],Table6[ExpDate],Table6[Strike],Table6[Type],"Volume")</f>
        <v>4</v>
      </c>
      <c r="O6" s="10">
        <f>RTD("gartle.rtd",,"YahooFinanceOptions",Table6[OptionSymbol],Table6[ExpDate],Table6[Strike],Table6[Type],"OpenInt")</f>
        <v>17179</v>
      </c>
      <c r="P6">
        <f>RTD("gartle.rtd",,"YahooFinanceOptions",Table6[OptionSymbol],Table6[ExpDate],Table6[Strike],Table6[Type],"rtd_LastError")</f>
        <v>0</v>
      </c>
      <c r="Q6" t="str">
        <f>RTD("gartle.rtd",,"YahooFinanceOptions",Table6[OptionSymbol],Table6[ExpDate],Table6[Strike],Table6[Type],"rtd_LastMessage")</f>
        <v/>
      </c>
      <c r="R6" s="16">
        <f>RTD("gartle.rtd",,"YahooFinanceOptions",Table6[OptionSymbol],Table6[ExpDate],Table6[Strike],Table6[Type],"rtd_LastUpdate")</f>
        <v>43246.758057638886</v>
      </c>
      <c r="S6" s="1">
        <f>RTD("gartle.rtd",,"YahooFinanceOptions",Table6[OptionSymbol],Table6[ExpDate],Table6[Strike],Table6[Type],"rtd_LastUpdateDate")</f>
        <v>43246</v>
      </c>
      <c r="T6" s="15">
        <f>RTD("gartle.rtd",,"YahooFinanceOptions",Table6[OptionSymbol],Table6[ExpDate],Table6[Strike],Table6[Type],"rtd_LastUpdateTime")</f>
        <v>0.75805763888888889</v>
      </c>
    </row>
    <row r="7" spans="2:20" x14ac:dyDescent="0.25">
      <c r="B7" s="18" t="s">
        <v>30</v>
      </c>
      <c r="C7" s="19">
        <v>43847</v>
      </c>
      <c r="D7" s="18">
        <v>170</v>
      </c>
      <c r="E7" s="18" t="s">
        <v>0</v>
      </c>
      <c r="F7" t="str">
        <f>RTD("gartle.rtd",,"YahooFinanceOptions",Table6[OptionSymbol],Table6[ExpDate],Table6[Strike],Table6[Type],"OptionCode")</f>
        <v>AAPL200117C00170000</v>
      </c>
      <c r="G7" t="str">
        <f>RTD("gartle.rtd",,"YahooFinanceOptions",Table6[OptionSymbol],Table6[ExpDate],Table6[Strike],Table6[Type],"Symbol")</f>
        <v>AAPL</v>
      </c>
      <c r="H7" s="3">
        <f>RTD("gartle.rtd",,"YahooFinanceOptions",Table6[OptionSymbol],Table6[ExpDate],Table6[Strike],Table6[Type],"Last")</f>
        <v>34.15</v>
      </c>
      <c r="I7" s="17">
        <f>RTD("gartle.rtd",,"YahooFinanceOptions",Table6[OptionSymbol],Table6[ExpDate],Table6[Strike],Table6[Type],"Change")</f>
        <v>0.42000198</v>
      </c>
      <c r="J7" s="8">
        <f>RTD("gartle.rtd",,"YahooFinanceOptions",Table6[OptionSymbol],Table6[ExpDate],Table6[Strike],Table6[Type],"ChangeInPercent")</f>
        <v>1.2451882735094214E-2</v>
      </c>
      <c r="K7" s="3">
        <f>RTD("gartle.rtd",,"YahooFinanceOptions",Table6[OptionSymbol],Table6[ExpDate],Table6[Strike],Table6[Type],"Mark")</f>
        <v>33.924999999999997</v>
      </c>
      <c r="L7" s="3">
        <f>RTD("gartle.rtd",,"YahooFinanceOptions",Table6[OptionSymbol],Table6[ExpDate],Table6[Strike],Table6[Type],"Bid")</f>
        <v>33.65</v>
      </c>
      <c r="M7" s="3">
        <f>RTD("gartle.rtd",,"YahooFinanceOptions",Table6[OptionSymbol],Table6[ExpDate],Table6[Strike],Table6[Type],"Ask")</f>
        <v>34.200000000000003</v>
      </c>
      <c r="N7" s="10">
        <f>RTD("gartle.rtd",,"YahooFinanceOptions",Table6[OptionSymbol],Table6[ExpDate],Table6[Strike],Table6[Type],"Volume")</f>
        <v>5</v>
      </c>
      <c r="O7" s="10">
        <f>RTD("gartle.rtd",,"YahooFinanceOptions",Table6[OptionSymbol],Table6[ExpDate],Table6[Strike],Table6[Type],"OpenInt")</f>
        <v>8896</v>
      </c>
      <c r="P7">
        <f>RTD("gartle.rtd",,"YahooFinanceOptions",Table6[OptionSymbol],Table6[ExpDate],Table6[Strike],Table6[Type],"rtd_LastError")</f>
        <v>0</v>
      </c>
      <c r="Q7" t="str">
        <f>RTD("gartle.rtd",,"YahooFinanceOptions",Table6[OptionSymbol],Table6[ExpDate],Table6[Strike],Table6[Type],"rtd_LastMessage")</f>
        <v/>
      </c>
      <c r="R7" s="16">
        <f>RTD("gartle.rtd",,"YahooFinanceOptions",Table6[OptionSymbol],Table6[ExpDate],Table6[Strike],Table6[Type],"rtd_LastUpdate")</f>
        <v>43246.758057638886</v>
      </c>
      <c r="S7" s="1">
        <f>RTD("gartle.rtd",,"YahooFinanceOptions",Table6[OptionSymbol],Table6[ExpDate],Table6[Strike],Table6[Type],"rtd_LastUpdateDate")</f>
        <v>43246</v>
      </c>
      <c r="T7" s="15">
        <f>RTD("gartle.rtd",,"YahooFinanceOptions",Table6[OptionSymbol],Table6[ExpDate],Table6[Strike],Table6[Type],"rtd_LastUpdateTime")</f>
        <v>0.75805763888888889</v>
      </c>
    </row>
  </sheetData>
  <conditionalFormatting sqref="J4:J7">
    <cfRule type="colorScale" priority="7">
      <colorScale>
        <cfvo type="min"/>
        <cfvo type="percentile" val="50"/>
        <cfvo type="max"/>
        <color rgb="FFF8696B"/>
        <color rgb="FFFFEB84"/>
        <color rgb="FF63BE7B"/>
      </colorScale>
    </cfRule>
  </conditionalFormatting>
  <conditionalFormatting sqref="N4:N7">
    <cfRule type="colorScale" priority="8">
      <colorScale>
        <cfvo type="min"/>
        <cfvo type="percentile" val="50"/>
        <cfvo type="max"/>
        <color rgb="FFF8696B"/>
        <color rgb="FFFFEB84"/>
        <color rgb="FF63BE7B"/>
      </colorScale>
    </cfRule>
  </conditionalFormatting>
  <conditionalFormatting sqref="O4:O7">
    <cfRule type="colorScale" priority="9">
      <colorScale>
        <cfvo type="min"/>
        <cfvo type="percentile" val="50"/>
        <cfvo type="max"/>
        <color rgb="FFF8696B"/>
        <color rgb="FFFFEB84"/>
        <color rgb="FF63BE7B"/>
      </colorScale>
    </cfRule>
  </conditionalFormatting>
  <pageMargins left="0.7" right="0.7" top="0.75" bottom="0.75" header="0.3" footer="0.3"/>
  <pageSetup scale="48"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3:G7"/>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7.5703125" bestFit="1" customWidth="1"/>
    <col min="3" max="4" width="6.85546875" customWidth="1"/>
    <col min="5" max="6" width="8.42578125" bestFit="1" customWidth="1"/>
    <col min="7" max="7" width="8.85546875" bestFit="1" customWidth="1"/>
  </cols>
  <sheetData>
    <row r="3" spans="2:7" x14ac:dyDescent="0.25">
      <c r="B3" t="s">
        <v>11</v>
      </c>
      <c r="C3" t="s">
        <v>27</v>
      </c>
      <c r="D3" t="s">
        <v>26</v>
      </c>
      <c r="E3" t="s">
        <v>34</v>
      </c>
      <c r="F3" t="s">
        <v>37</v>
      </c>
      <c r="G3" t="s">
        <v>31</v>
      </c>
    </row>
    <row r="4" spans="2:7" x14ac:dyDescent="0.25">
      <c r="B4" s="18" t="s">
        <v>30</v>
      </c>
      <c r="C4" s="18">
        <v>150</v>
      </c>
      <c r="D4" s="18" t="s">
        <v>0</v>
      </c>
      <c r="E4" s="3">
        <f>RTD("gartle.rtd",,"YahooFinanceOptions",$B4,E$3,$C4,$D4,"Mark")</f>
        <v>41.4</v>
      </c>
      <c r="F4" s="3">
        <f>RTD("gartle.rtd",,"YahooFinanceOptions",$B4,F$3,$C4,$D4,"Mark")</f>
        <v>46.65</v>
      </c>
      <c r="G4" s="3">
        <f>Table7[[#This Row],[Jan17''20]]-Table7[[#This Row],[Jan18''19]]</f>
        <v>5.25</v>
      </c>
    </row>
    <row r="5" spans="2:7" x14ac:dyDescent="0.25">
      <c r="B5" s="18" t="s">
        <v>30</v>
      </c>
      <c r="C5" s="18">
        <v>200</v>
      </c>
      <c r="D5" s="18" t="s">
        <v>0</v>
      </c>
      <c r="E5" s="3">
        <f>RTD("gartle.rtd",,"YahooFinanceOptions",$B5,E$3,$C5,$D5,"Mark")</f>
        <v>8.0500000000000007</v>
      </c>
      <c r="F5" s="3">
        <f>RTD("gartle.rtd",,"YahooFinanceOptions",$B5,F$3,$C5,$D5,"Mark")</f>
        <v>18.5</v>
      </c>
      <c r="G5" s="3">
        <f>Table7[[#This Row],[Jan17''20]]-Table7[[#This Row],[Jan18''19]]</f>
        <v>10.45</v>
      </c>
    </row>
    <row r="6" spans="2:7" x14ac:dyDescent="0.25">
      <c r="B6" s="18" t="s">
        <v>30</v>
      </c>
      <c r="C6" s="18">
        <v>150</v>
      </c>
      <c r="D6" s="18" t="s">
        <v>14</v>
      </c>
      <c r="E6" s="3">
        <f>RTD("gartle.rtd",,"YahooFinanceOptions",$B6,E$3,$C6,$D6,"Mark")</f>
        <v>1.7749999999999999</v>
      </c>
      <c r="F6" s="3">
        <f>RTD("gartle.rtd",,"YahooFinanceOptions",$B6,F$3,$C6,$D6,"Mark")</f>
        <v>6.375</v>
      </c>
      <c r="G6" s="3">
        <f>Table7[[#This Row],[Jan17''20]]-Table7[[#This Row],[Jan18''19]]</f>
        <v>4.5999999999999996</v>
      </c>
    </row>
    <row r="7" spans="2:7" x14ac:dyDescent="0.25">
      <c r="B7" s="18" t="s">
        <v>30</v>
      </c>
      <c r="C7" s="18">
        <v>200</v>
      </c>
      <c r="D7" s="18" t="s">
        <v>14</v>
      </c>
      <c r="E7" s="3">
        <f>RTD("gartle.rtd",,"YahooFinanceOptions",$B7,E$3,$C7,$D7,"Mark")</f>
        <v>17.925000000000001</v>
      </c>
      <c r="F7" s="3">
        <f>RTD("gartle.rtd",,"YahooFinanceOptions",$B7,F$3,$C7,$D7,"Mark")</f>
        <v>25.625</v>
      </c>
      <c r="G7" s="3">
        <f>Table7[[#This Row],[Jan17''20]]-Table7[[#This Row],[Jan18''19]]</f>
        <v>7.6999999999999993</v>
      </c>
    </row>
  </sheetData>
  <pageMargins left="0.7" right="0.7" top="0.75" bottom="0.75" header="0.3" footer="0.3"/>
  <pageSetup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Yahoo! Finance Options</vt:lpstr>
      <vt:lpstr>OptionsByCode</vt:lpstr>
      <vt:lpstr>OptionsByContract</vt:lpstr>
      <vt:lpstr>CalendarModel</vt:lpstr>
    </vt:vector>
  </TitlesOfParts>
  <Company>Gartle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Sergey Vaselenko</cp:lastModifiedBy>
  <dcterms:created xsi:type="dcterms:W3CDTF">2015-03-04T11:13:30Z</dcterms:created>
  <dcterms:modified xsi:type="dcterms:W3CDTF">2018-05-26T22:12:29Z</dcterms:modified>
</cp:coreProperties>
</file>