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65" windowWidth="27555" windowHeight="12240" tabRatio="668"/>
  </bookViews>
  <sheets>
    <sheet name="Readme" sheetId="13" r:id="rId1"/>
    <sheet name="Tables" sheetId="1" r:id="rId2"/>
    <sheet name="QuoteDayHistoryYahoo" sheetId="10" r:id="rId3"/>
    <sheet name="FundamentalsDayHistoryYahoo" sheetId="6" r:id="rId4"/>
    <sheet name="OptionDayHistoryYahoo" sheetId="8" r:id="rId5"/>
    <sheet name="CurrenciesDayHistoryYahoo" sheetId="11" r:id="rId6"/>
    <sheet name="SaveToDB_SQLDebug" sheetId="18" state="veryHidden" r:id="rId7"/>
    <sheet name="SaveToDB_Data" sheetId="19" state="veryHidden" r:id="rId8"/>
    <sheet name="SaveToDB_LoadedID" sheetId="20" state="veryHidden" r:id="rId9"/>
    <sheet name="SaveToDB_UpdatedID" sheetId="21" state="veryHidden" r:id="rId10"/>
  </sheets>
  <calcPr calcId="145621"/>
</workbook>
</file>

<file path=xl/calcChain.xml><?xml version="1.0" encoding="utf-8"?>
<calcChain xmlns="http://schemas.openxmlformats.org/spreadsheetml/2006/main">
  <c r="M4" i="11" l="1"/>
  <c r="M5" i="11"/>
  <c r="M6" i="11"/>
  <c r="M7" i="11"/>
  <c r="M8" i="11"/>
  <c r="M9" i="11"/>
  <c r="M10" i="11"/>
  <c r="M11" i="11"/>
  <c r="L4" i="11"/>
  <c r="L5" i="11"/>
  <c r="L6" i="11"/>
  <c r="L7" i="11"/>
  <c r="L8" i="11"/>
  <c r="L9" i="11"/>
  <c r="L10" i="11"/>
  <c r="L11" i="11"/>
  <c r="K4" i="11"/>
  <c r="K5" i="11"/>
  <c r="K6" i="11"/>
  <c r="K7" i="11"/>
  <c r="K8" i="11"/>
  <c r="K9" i="11"/>
  <c r="K10" i="11"/>
  <c r="K11" i="11"/>
  <c r="J4" i="11"/>
  <c r="J5" i="11"/>
  <c r="J6" i="11"/>
  <c r="J7" i="11"/>
  <c r="J8" i="11"/>
  <c r="J9" i="11"/>
  <c r="J10" i="11"/>
  <c r="J11" i="11"/>
  <c r="I4" i="11"/>
  <c r="I5" i="11"/>
  <c r="I6" i="11"/>
  <c r="I7" i="11"/>
  <c r="I8" i="11"/>
  <c r="I9" i="11"/>
  <c r="I10" i="11"/>
  <c r="I11" i="11"/>
  <c r="H4" i="11"/>
  <c r="H5" i="11"/>
  <c r="H6" i="11"/>
  <c r="H7" i="11"/>
  <c r="H8" i="11"/>
  <c r="H9" i="11"/>
  <c r="H10" i="11"/>
  <c r="H11" i="11"/>
  <c r="G4" i="11"/>
  <c r="G5" i="11"/>
  <c r="G6" i="11"/>
  <c r="G7" i="11"/>
  <c r="G8" i="11"/>
  <c r="G9" i="11"/>
  <c r="G10" i="11"/>
  <c r="G11" i="11"/>
  <c r="F4" i="11"/>
  <c r="F7" i="11"/>
  <c r="F9" i="11"/>
  <c r="F5" i="11"/>
  <c r="F11" i="11"/>
  <c r="F6" i="11"/>
  <c r="F10" i="11"/>
  <c r="F8" i="11"/>
  <c r="E4" i="11"/>
  <c r="E5" i="11"/>
  <c r="E6" i="11"/>
  <c r="E7" i="11"/>
  <c r="E8" i="11"/>
  <c r="E9" i="11"/>
  <c r="E10" i="11"/>
  <c r="E11" i="11"/>
  <c r="V4" i="8"/>
  <c r="V5" i="8"/>
  <c r="V6" i="8"/>
  <c r="V7" i="8"/>
  <c r="U4" i="8"/>
  <c r="U5" i="8"/>
  <c r="U6" i="8"/>
  <c r="U7" i="8"/>
  <c r="T4" i="8"/>
  <c r="T5" i="8"/>
  <c r="T6" i="8"/>
  <c r="T7" i="8"/>
  <c r="S4" i="8"/>
  <c r="S5" i="8"/>
  <c r="S6" i="8"/>
  <c r="S7" i="8"/>
  <c r="R4" i="8"/>
  <c r="R5" i="8"/>
  <c r="R6" i="8"/>
  <c r="R7" i="8"/>
  <c r="Q4" i="8"/>
  <c r="Q5" i="8"/>
  <c r="Q6" i="8"/>
  <c r="Q7" i="8"/>
  <c r="P4" i="8"/>
  <c r="P5" i="8"/>
  <c r="P6" i="8"/>
  <c r="P7" i="8"/>
  <c r="O4" i="8"/>
  <c r="O5" i="8"/>
  <c r="O6" i="8"/>
  <c r="O7" i="8"/>
  <c r="N4" i="8"/>
  <c r="N6" i="8"/>
  <c r="N7" i="8"/>
  <c r="N5" i="8"/>
  <c r="M4" i="8"/>
  <c r="M5" i="8"/>
  <c r="M6" i="8"/>
  <c r="M7" i="8"/>
  <c r="L4" i="8"/>
  <c r="L7" i="8"/>
  <c r="L5" i="8"/>
  <c r="L6" i="8"/>
  <c r="K4" i="8"/>
  <c r="K6" i="8"/>
  <c r="K5" i="8"/>
  <c r="K7" i="8"/>
  <c r="J4" i="8"/>
  <c r="J5" i="8"/>
  <c r="J6" i="8"/>
  <c r="J7" i="8"/>
  <c r="I4" i="8"/>
  <c r="I5" i="8"/>
  <c r="I6" i="8"/>
  <c r="I7" i="8"/>
  <c r="H4" i="8"/>
  <c r="H5" i="8"/>
  <c r="H6" i="8"/>
  <c r="H7" i="8"/>
  <c r="G4" i="8"/>
  <c r="G5" i="8"/>
  <c r="G6" i="8"/>
  <c r="G7" i="8"/>
  <c r="F4" i="8"/>
  <c r="F5" i="8"/>
  <c r="F6" i="8"/>
  <c r="F7" i="8"/>
  <c r="E4" i="8"/>
  <c r="E5" i="8"/>
  <c r="E6" i="8"/>
  <c r="E7" i="8"/>
  <c r="BA4" i="6"/>
  <c r="BA7" i="6"/>
  <c r="BA5" i="6"/>
  <c r="BA8" i="6"/>
  <c r="BA6" i="6"/>
  <c r="BA10" i="6"/>
  <c r="BA9" i="6"/>
  <c r="AZ4" i="6"/>
  <c r="AZ5" i="6"/>
  <c r="AZ6" i="6"/>
  <c r="AZ7" i="6"/>
  <c r="AZ8" i="6"/>
  <c r="AZ9" i="6"/>
  <c r="AZ10" i="6"/>
  <c r="AY4" i="6"/>
  <c r="AY5" i="6"/>
  <c r="AY6" i="6"/>
  <c r="AY7" i="6"/>
  <c r="AY8" i="6"/>
  <c r="AY9" i="6"/>
  <c r="AY10" i="6"/>
  <c r="AX4" i="6"/>
  <c r="AX8" i="6"/>
  <c r="AX9" i="6"/>
  <c r="AX5" i="6"/>
  <c r="AX10" i="6"/>
  <c r="AX6" i="6"/>
  <c r="AX7" i="6"/>
  <c r="AW4" i="6"/>
  <c r="AW7" i="6"/>
  <c r="AW8" i="6"/>
  <c r="AW5" i="6"/>
  <c r="AW10" i="6"/>
  <c r="AW6" i="6"/>
  <c r="AW9" i="6"/>
  <c r="AV4" i="6"/>
  <c r="AV5" i="6"/>
  <c r="AV6" i="6"/>
  <c r="AV7" i="6"/>
  <c r="AV8" i="6"/>
  <c r="AV9" i="6"/>
  <c r="AV10" i="6"/>
  <c r="AU4" i="6"/>
  <c r="AU5" i="6"/>
  <c r="AU6" i="6"/>
  <c r="AU7" i="6"/>
  <c r="AU8" i="6"/>
  <c r="AU9" i="6"/>
  <c r="AU10" i="6"/>
  <c r="AT4" i="6"/>
  <c r="AT5" i="6"/>
  <c r="AT6" i="6"/>
  <c r="AT7" i="6"/>
  <c r="AT8" i="6"/>
  <c r="AT9" i="6"/>
  <c r="AT10" i="6"/>
  <c r="AS4" i="6"/>
  <c r="AS5" i="6"/>
  <c r="AS6" i="6"/>
  <c r="AS7" i="6"/>
  <c r="AS8" i="6"/>
  <c r="AS9" i="6"/>
  <c r="AS10" i="6"/>
  <c r="AR4" i="6"/>
  <c r="AR7" i="6"/>
  <c r="AR10" i="6"/>
  <c r="AR5" i="6"/>
  <c r="AR8" i="6"/>
  <c r="AR9" i="6"/>
  <c r="AR6" i="6"/>
  <c r="AQ4" i="6"/>
  <c r="AQ6" i="6"/>
  <c r="AQ7" i="6"/>
  <c r="AQ9" i="6"/>
  <c r="AQ5" i="6"/>
  <c r="AQ8" i="6"/>
  <c r="AQ10" i="6"/>
  <c r="AP4" i="6"/>
  <c r="AP5" i="6"/>
  <c r="AP6" i="6"/>
  <c r="AP7" i="6"/>
  <c r="AP8" i="6"/>
  <c r="AP9" i="6"/>
  <c r="AP10" i="6"/>
  <c r="AO4" i="6"/>
  <c r="AO5" i="6"/>
  <c r="AO6" i="6"/>
  <c r="AO7" i="6"/>
  <c r="AO8" i="6"/>
  <c r="AO9" i="6"/>
  <c r="AO10" i="6"/>
  <c r="AN4" i="6"/>
  <c r="AN5" i="6"/>
  <c r="AN6" i="6"/>
  <c r="AN7" i="6"/>
  <c r="AN8" i="6"/>
  <c r="AN9" i="6"/>
  <c r="AN10" i="6"/>
  <c r="AM4" i="6"/>
  <c r="AM5" i="6"/>
  <c r="AM6" i="6"/>
  <c r="AM7" i="6"/>
  <c r="AM8" i="6"/>
  <c r="AM9" i="6"/>
  <c r="AM10" i="6"/>
  <c r="AL4" i="6"/>
  <c r="AL5" i="6"/>
  <c r="AL6" i="6"/>
  <c r="AL7" i="6"/>
  <c r="AL8" i="6"/>
  <c r="AL9" i="6"/>
  <c r="AL10" i="6"/>
  <c r="AK4" i="6"/>
  <c r="AK5" i="6"/>
  <c r="AK6" i="6"/>
  <c r="AK7" i="6"/>
  <c r="AK8" i="6"/>
  <c r="AK9" i="6"/>
  <c r="AK10" i="6"/>
  <c r="AJ4" i="6"/>
  <c r="AJ5" i="6"/>
  <c r="AJ6" i="6"/>
  <c r="AJ7" i="6"/>
  <c r="AJ8" i="6"/>
  <c r="AJ9" i="6"/>
  <c r="AJ10" i="6"/>
  <c r="AI4" i="6"/>
  <c r="AI5" i="6"/>
  <c r="AI6" i="6"/>
  <c r="AI7" i="6"/>
  <c r="AI8" i="6"/>
  <c r="AI9" i="6"/>
  <c r="AI10" i="6"/>
  <c r="AH4" i="6"/>
  <c r="AH5" i="6"/>
  <c r="AH6" i="6"/>
  <c r="AH7" i="6"/>
  <c r="AH8" i="6"/>
  <c r="AH9" i="6"/>
  <c r="AH10" i="6"/>
  <c r="AG4" i="6"/>
  <c r="AG5" i="6"/>
  <c r="AG6" i="6"/>
  <c r="AG7" i="6"/>
  <c r="AG8" i="6"/>
  <c r="AG9" i="6"/>
  <c r="AG10" i="6"/>
  <c r="AF4" i="6"/>
  <c r="AF7" i="6"/>
  <c r="AF8" i="6"/>
  <c r="AF9" i="6"/>
  <c r="AF10" i="6"/>
  <c r="AF5" i="6"/>
  <c r="AF6" i="6"/>
  <c r="AE4" i="6"/>
  <c r="AE5" i="6"/>
  <c r="AE6" i="6"/>
  <c r="AE7" i="6"/>
  <c r="AE8" i="6"/>
  <c r="AE9" i="6"/>
  <c r="AE10" i="6"/>
  <c r="AD4" i="6"/>
  <c r="AD5" i="6"/>
  <c r="AD6" i="6"/>
  <c r="AD7" i="6"/>
  <c r="AD8" i="6"/>
  <c r="AD9" i="6"/>
  <c r="AD10" i="6"/>
  <c r="AC4" i="6"/>
  <c r="AC5" i="6"/>
  <c r="AC6" i="6"/>
  <c r="AC7" i="6"/>
  <c r="AC8" i="6"/>
  <c r="AC9" i="6"/>
  <c r="AC10" i="6"/>
  <c r="AB4" i="6"/>
  <c r="AB5" i="6"/>
  <c r="AB6" i="6"/>
  <c r="AB7" i="6"/>
  <c r="AB8" i="6"/>
  <c r="AB9" i="6"/>
  <c r="AB10" i="6"/>
  <c r="AA4" i="6"/>
  <c r="AA5" i="6"/>
  <c r="AA6" i="6"/>
  <c r="AA7" i="6"/>
  <c r="AA8" i="6"/>
  <c r="AA9" i="6"/>
  <c r="AA10" i="6"/>
  <c r="Z4" i="6"/>
  <c r="Z6" i="6"/>
  <c r="Z8" i="6"/>
  <c r="Z10" i="6"/>
  <c r="Z5" i="6"/>
  <c r="Z9" i="6"/>
  <c r="Z7" i="6"/>
  <c r="Y4" i="6"/>
  <c r="Y5" i="6"/>
  <c r="Y6" i="6"/>
  <c r="Y7" i="6"/>
  <c r="Y8" i="6"/>
  <c r="Y9" i="6"/>
  <c r="Y10" i="6"/>
  <c r="X5" i="6"/>
  <c r="X6" i="6"/>
  <c r="X7" i="6"/>
  <c r="X8" i="6"/>
  <c r="X9" i="6"/>
  <c r="X10" i="6"/>
  <c r="X4" i="6"/>
  <c r="W4" i="6"/>
  <c r="W5" i="6"/>
  <c r="W6" i="6"/>
  <c r="W7" i="6"/>
  <c r="W8" i="6"/>
  <c r="W9" i="6"/>
  <c r="W10" i="6"/>
  <c r="V4" i="6"/>
  <c r="V5" i="6"/>
  <c r="V6" i="6"/>
  <c r="V7" i="6"/>
  <c r="V8" i="6"/>
  <c r="V9" i="6"/>
  <c r="V10" i="6"/>
  <c r="U4" i="6"/>
  <c r="U5" i="6"/>
  <c r="U6" i="6"/>
  <c r="U7" i="6"/>
  <c r="U8" i="6"/>
  <c r="U9" i="6"/>
  <c r="U10" i="6"/>
  <c r="T4" i="6"/>
  <c r="T7" i="6"/>
  <c r="T8" i="6"/>
  <c r="T5" i="6"/>
  <c r="T6" i="6"/>
  <c r="T10" i="6"/>
  <c r="T9" i="6"/>
  <c r="S4" i="6"/>
  <c r="S5" i="6"/>
  <c r="S6" i="6"/>
  <c r="S7" i="6"/>
  <c r="S8" i="6"/>
  <c r="S9" i="6"/>
  <c r="S10" i="6"/>
  <c r="R4" i="6"/>
  <c r="R7" i="6"/>
  <c r="R10" i="6"/>
  <c r="R5" i="6"/>
  <c r="R6" i="6"/>
  <c r="R9" i="6"/>
  <c r="R8" i="6"/>
  <c r="Q4" i="6"/>
  <c r="Q10" i="6"/>
  <c r="Q5" i="6"/>
  <c r="Q7" i="6"/>
  <c r="Q8" i="6"/>
  <c r="Q9" i="6"/>
  <c r="Q6" i="6"/>
  <c r="P4" i="6"/>
  <c r="P8" i="6"/>
  <c r="P5" i="6"/>
  <c r="P6" i="6"/>
  <c r="P7" i="6"/>
  <c r="P10" i="6"/>
  <c r="P9" i="6"/>
  <c r="O4" i="6"/>
  <c r="O5" i="6"/>
  <c r="O6" i="6"/>
  <c r="O7" i="6"/>
  <c r="O8" i="6"/>
  <c r="O9" i="6"/>
  <c r="O10" i="6"/>
  <c r="N4" i="6"/>
  <c r="N7" i="6"/>
  <c r="N8" i="6"/>
  <c r="N10" i="6"/>
  <c r="N5" i="6"/>
  <c r="N6" i="6"/>
  <c r="N9" i="6"/>
  <c r="M4" i="6"/>
  <c r="M7" i="6"/>
  <c r="M5" i="6"/>
  <c r="M6" i="6"/>
  <c r="M10" i="6"/>
  <c r="M8" i="6"/>
  <c r="M9" i="6"/>
  <c r="L4" i="6"/>
  <c r="L8" i="6"/>
  <c r="L5" i="6"/>
  <c r="L9" i="6"/>
  <c r="L7" i="6"/>
  <c r="L10" i="6"/>
  <c r="L6" i="6"/>
  <c r="K4" i="6"/>
  <c r="K5" i="6"/>
  <c r="K6" i="6"/>
  <c r="K7" i="6"/>
  <c r="K8" i="6"/>
  <c r="K9" i="6"/>
  <c r="K10" i="6"/>
  <c r="J4" i="6"/>
  <c r="J5" i="6"/>
  <c r="J6" i="6"/>
  <c r="J7" i="6"/>
  <c r="J8" i="6"/>
  <c r="J9" i="6"/>
  <c r="J10" i="6"/>
  <c r="I4" i="6"/>
  <c r="I5" i="6"/>
  <c r="I6" i="6"/>
  <c r="I7" i="6"/>
  <c r="I8" i="6"/>
  <c r="I9" i="6"/>
  <c r="I10" i="6"/>
  <c r="H4" i="6"/>
  <c r="H5" i="6"/>
  <c r="H6" i="6"/>
  <c r="H7" i="6"/>
  <c r="H8" i="6"/>
  <c r="H9" i="6"/>
  <c r="H10" i="6"/>
  <c r="G4" i="6"/>
  <c r="G6" i="6"/>
  <c r="G7" i="6"/>
  <c r="G5" i="6"/>
  <c r="G8" i="6"/>
  <c r="G9" i="6"/>
  <c r="G10" i="6"/>
  <c r="F4" i="6"/>
  <c r="F5" i="6"/>
  <c r="F6" i="6"/>
  <c r="F7" i="6"/>
  <c r="F8" i="6"/>
  <c r="F9" i="6"/>
  <c r="F10" i="6"/>
  <c r="E4" i="6"/>
  <c r="E6" i="6"/>
  <c r="E5" i="6"/>
  <c r="E7" i="6"/>
  <c r="E9" i="6"/>
  <c r="E8" i="6"/>
  <c r="E10" i="6"/>
  <c r="N4" i="10"/>
  <c r="N5" i="10"/>
  <c r="N6" i="10"/>
  <c r="N7" i="10"/>
  <c r="N8" i="10"/>
  <c r="N9" i="10"/>
  <c r="N10" i="10"/>
  <c r="M4" i="10"/>
  <c r="M5" i="10"/>
  <c r="M6" i="10"/>
  <c r="M7" i="10"/>
  <c r="M8" i="10"/>
  <c r="M9" i="10"/>
  <c r="M10" i="10"/>
  <c r="L4" i="10"/>
  <c r="L5" i="10"/>
  <c r="L6" i="10"/>
  <c r="L7" i="10"/>
  <c r="L8" i="10"/>
  <c r="L9" i="10"/>
  <c r="L10" i="10"/>
  <c r="K4" i="10"/>
  <c r="K5" i="10"/>
  <c r="K6" i="10"/>
  <c r="K7" i="10"/>
  <c r="K8" i="10"/>
  <c r="K9" i="10"/>
  <c r="K10" i="10"/>
  <c r="J4" i="10"/>
  <c r="J5" i="10"/>
  <c r="J6" i="10"/>
  <c r="J7" i="10"/>
  <c r="J8" i="10"/>
  <c r="J9" i="10"/>
  <c r="J10" i="10"/>
  <c r="I4" i="10"/>
  <c r="I5" i="10"/>
  <c r="I6" i="10"/>
  <c r="I7" i="10"/>
  <c r="I8" i="10"/>
  <c r="I9" i="10"/>
  <c r="I10" i="10"/>
  <c r="H4" i="10"/>
  <c r="H5" i="10"/>
  <c r="H6" i="10"/>
  <c r="H7" i="10"/>
  <c r="H8" i="10"/>
  <c r="H9" i="10"/>
  <c r="H10" i="10"/>
  <c r="G4" i="10"/>
  <c r="G5" i="10"/>
  <c r="G6" i="10"/>
  <c r="G7" i="10"/>
  <c r="G8" i="10"/>
  <c r="G9" i="10"/>
  <c r="G10" i="10"/>
  <c r="F4" i="10"/>
  <c r="F5" i="10"/>
  <c r="F6" i="10"/>
  <c r="F7" i="10"/>
  <c r="F8" i="10"/>
  <c r="F9" i="10"/>
  <c r="F10" i="10"/>
  <c r="E4" i="10"/>
  <c r="E5" i="10"/>
  <c r="E6" i="10"/>
  <c r="E7" i="10"/>
  <c r="E8" i="10"/>
  <c r="E9" i="10"/>
  <c r="E10" i="10"/>
</calcChain>
</file>

<file path=xl/sharedStrings.xml><?xml version="1.0" encoding="utf-8"?>
<sst xmlns="http://schemas.openxmlformats.org/spreadsheetml/2006/main" count="3157" uniqueCount="606">
  <si>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</si>
  <si>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</si>
  <si>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</si>
  <si>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</si>
  <si>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</si>
  <si>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</si>
  <si>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</si>
  <si>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</si>
  <si>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</si>
  <si>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</si>
  <si>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</si>
  <si>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</si>
  <si>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</si>
  <si>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</si>
  <si>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</si>
  <si>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</si>
  <si>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</si>
  <si>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</si>
  <si>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</si>
  <si>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</si>
  <si>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</si>
  <si>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</si>
  <si>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</si>
  <si>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</si>
  <si>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</si>
  <si>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</si>
  <si>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</si>
  <si>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</si>
  <si>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</si>
  <si>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</si>
  <si>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</si>
  <si>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</si>
  <si>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>LastTradeDate</t>
  </si>
  <si>
    <t>LastTradeTime</t>
  </si>
  <si>
    <t>Open</t>
  </si>
  <si>
    <t>High</t>
  </si>
  <si>
    <t>Low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</si>
  <si>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</si>
  <si>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</si>
  <si>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</si>
  <si>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</si>
  <si>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</si>
  <si>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</si>
  <si>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</si>
  <si>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</si>
  <si>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</si>
  <si>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</si>
  <si>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</si>
  <si>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</si>
  <si>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</si>
  <si>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</si>
  <si>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</si>
  <si>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</si>
  <si>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</si>
  <si>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</si>
  <si>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</si>
  <si>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</si>
  <si>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</si>
  <si>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</si>
  <si>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</si>
  <si>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</si>
  <si>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</si>
  <si>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</si>
  <si>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</si>
  <si>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</si>
  <si>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</si>
  <si>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</si>
  <si>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</si>
  <si>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</si>
  <si>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</si>
  <si>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</si>
  <si>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</si>
  <si>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</si>
  <si>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</si>
  <si>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</si>
  <si>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</si>
  <si>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</si>
  <si>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</si>
  <si>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</si>
  <si>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</si>
  <si>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</si>
  <si>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</si>
  <si>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</si>
  <si>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</si>
  <si>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t>FundamentalsDayHistoryYahoo_Table1</t>
  </si>
  <si>
    <t>OptionDayHistoryYahoo_Table1</t>
  </si>
  <si>
    <t>QuoteDayHistoryYahoo_Table1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</si>
  <si>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</si>
  <si>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</si>
  <si>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</si>
  <si>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</si>
  <si>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</si>
  <si>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</si>
  <si>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</si>
  <si>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</si>
  <si>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</si>
  <si>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</si>
  <si>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</si>
  <si>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</si>
  <si>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</si>
  <si>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</si>
  <si>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</si>
  <si>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</si>
  <si>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rtdxls.real_time_views</t>
  </si>
  <si>
    <t>rtdxls.quotes_yahoo</t>
  </si>
  <si>
    <t>VIEW</t>
  </si>
  <si>
    <t>rtdxls.fundamentals_day_history_yahoo</t>
  </si>
  <si>
    <t>rtdxls.option_day_history_yahoo</t>
  </si>
  <si>
    <t>rtdxls.quote_day_history_yahoo</t>
  </si>
  <si>
    <t>Usage Steps</t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</si>
  <si>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</si>
  <si>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</si>
  <si>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</si>
  <si>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t>rtdxls.currencies_day_history_yahoo</t>
  </si>
  <si>
    <t>AAPL160115C00100000</t>
  </si>
  <si>
    <t>AAPL160115C00150000</t>
  </si>
  <si>
    <t>AAPL160115P00100000</t>
  </si>
  <si>
    <t>AAPL160115P00150000</t>
  </si>
  <si>
    <t>CurrenciesDayHistoryYahoo_Table</t>
  </si>
  <si>
    <t>Start Fields of object [rtd.rtdxls.quote_day_history_yahoo] on server [PostgreSQL.localhost]</t>
  </si>
  <si>
    <t>1</t>
  </si>
  <si>
    <t>YES</t>
  </si>
  <si>
    <t>NO</t>
  </si>
  <si>
    <t>character varying</t>
  </si>
  <si>
    <t>50</t>
  </si>
  <si>
    <t>2</t>
  </si>
  <si>
    <t>date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</si>
  <si>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</si>
  <si>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</si>
  <si>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</si>
  <si>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</si>
  <si>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</si>
  <si>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</si>
  <si>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</si>
  <si>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</si>
  <si>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</si>
  <si>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</si>
  <si>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End Fields of object [rtd.rtdxls.quote_day_history_yahoo] on server [PostgreSQL.localhost]</t>
  </si>
  <si>
    <t>Npgsql;Server=localhost;Database=rtd;User Id=rtdxls;Password=r#td_2014_cde!</t>
  </si>
  <si>
    <t>Start Column Properties of object [rtdxls.quote_day_history_yahoo]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</si>
  <si>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</si>
  <si>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</si>
  <si>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</si>
  <si>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</si>
  <si>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</si>
  <si>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</si>
  <si>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</si>
  <si>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</si>
  <si>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</si>
  <si>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</si>
  <si>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</si>
  <si>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</si>
  <si>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</si>
  <si>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</si>
  <si>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</si>
  <si>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</si>
  <si>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</si>
  <si>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m/d/yyyy</t>
  </si>
  <si>
    <t>$E$4</t>
  </si>
  <si>
    <t>FormulaR1C1</t>
  </si>
  <si>
    <t>[$-F400]h:mm:ss AM/PM</t>
  </si>
  <si>
    <t>$F$4</t>
  </si>
  <si>
    <t>0.00</t>
  </si>
  <si>
    <t>$G$4</t>
  </si>
  <si>
    <t>[Color10]+0.00;[Red]-0.00;0.00</t>
  </si>
  <si>
    <t>$H$4</t>
  </si>
  <si>
    <t>0.00%</t>
  </si>
  <si>
    <t>$I$4</t>
  </si>
  <si>
    <t>$J$4</t>
  </si>
  <si>
    <t>$K$4</t>
  </si>
  <si>
    <t>$L$4</t>
  </si>
  <si>
    <t>#,##0</t>
  </si>
  <si>
    <t>$M$4</t>
  </si>
  <si>
    <t>$N$4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</si>
  <si>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</si>
  <si>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</si>
  <si>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</si>
  <si>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</si>
  <si>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</si>
  <si>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FormatConditions(1).ColorScaleCriteria(1).Value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</si>
  <si>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</si>
  <si>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</si>
  <si>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</si>
  <si>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</si>
  <si>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</si>
  <si>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FormatConditions(1).ColorScaleCriteria(3).Value</t>
  </si>
  <si>
    <t>FormatConditions(1).ColorScaleCriteria(3).FormatColor.Color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</si>
  <si>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</si>
  <si>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</si>
  <si>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</si>
  <si>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</si>
  <si>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</si>
  <si>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</si>
  <si>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</si>
  <si>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[rtdxls.quote_day_history_yahoo]</t>
  </si>
  <si>
    <t>Start Fields of object [rtd.rtdxls.fundamentals_day_history_yahoo] on server [PostgreSQL.localhost]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</si>
  <si>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</si>
  <si>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</si>
  <si>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</si>
  <si>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</si>
  <si>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</si>
  <si>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</si>
  <si>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</si>
  <si>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</si>
  <si>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</si>
  <si>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</si>
  <si>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</si>
  <si>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</si>
  <si>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</si>
  <si>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</si>
  <si>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</si>
  <si>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</si>
  <si>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</si>
  <si>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</si>
  <si>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</si>
  <si>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</si>
  <si>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</si>
  <si>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</si>
  <si>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</si>
  <si>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</si>
  <si>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</si>
  <si>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</si>
  <si>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</si>
  <si>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</si>
  <si>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</si>
  <si>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</si>
  <si>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</si>
  <si>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</si>
  <si>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</si>
  <si>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</si>
  <si>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</si>
  <si>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</si>
  <si>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</si>
  <si>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</si>
  <si>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End Fields of object [rtd.rtdxls.fundamentals_day_history_yahoo] on server [PostgreSQL.localhost]</t>
  </si>
  <si>
    <t>Start Column Properties of object [rtdxls.fundamentals_day_history_yahoo]</t>
  </si>
  <si>
    <t>$O$4</t>
  </si>
  <si>
    <t>$P$4</t>
  </si>
  <si>
    <t>$Q$4</t>
  </si>
  <si>
    <t>$R$4</t>
  </si>
  <si>
    <t>$S$4</t>
  </si>
  <si>
    <t>[Color10]+0.00;[Red]-0.00;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</si>
  <si>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</si>
  <si>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</si>
  <si>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</si>
  <si>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</si>
  <si>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</si>
  <si>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</si>
  <si>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</si>
  <si>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</si>
  <si>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</si>
  <si>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</si>
  <si>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</si>
  <si>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</si>
  <si>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</si>
  <si>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</si>
  <si>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</si>
  <si>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</si>
  <si>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</si>
  <si>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</si>
  <si>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</si>
  <si>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</si>
  <si>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</si>
  <si>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</si>
  <si>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</si>
  <si>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</si>
  <si>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</si>
  <si>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</si>
  <si>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</si>
  <si>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</si>
  <si>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</si>
  <si>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</si>
  <si>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</si>
  <si>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</si>
  <si>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</si>
  <si>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</si>
  <si>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$L$4:$L$10</t>
  </si>
  <si>
    <t>$U$4:$U$10</t>
  </si>
  <si>
    <t>$V$4:$V$10</t>
  </si>
  <si>
    <t>$AA$4:$AA$10</t>
  </si>
  <si>
    <t>$AB$4:$AB$10</t>
  </si>
  <si>
    <t>PageSetup.FitToPagesWide</t>
  </si>
  <si>
    <t>PageSetup.FitToPagesTall</t>
  </si>
  <si>
    <t>PageSetup.PaperSize</t>
  </si>
  <si>
    <t>End Column Properties of object [rtdxls.fundamentals_day_history_yahoo]</t>
  </si>
  <si>
    <t>Start Column Properties of object [rtdxls.currencies_day_history_yahoo]</t>
  </si>
  <si>
    <t>0.0000</t>
  </si>
  <si>
    <t>0.0000%</t>
  </si>
  <si>
    <t>$H$4:$H$11</t>
  </si>
  <si>
    <t>End Column Properties of object [rtdxls.currencies_day_history_yahoo]</t>
  </si>
  <si>
    <t>USDSEK</t>
  </si>
  <si>
    <t>NZDUSD</t>
  </si>
  <si>
    <t>EURUSD</t>
  </si>
  <si>
    <t>AUDUSD</t>
  </si>
  <si>
    <t>USDCAD</t>
  </si>
  <si>
    <t>GBPUSD</t>
  </si>
  <si>
    <t>USDCHF</t>
  </si>
  <si>
    <t>USDJPY</t>
  </si>
  <si>
    <t>SELECT * FROM "rtdxls"."currencies_day_history_yahoo"</t>
  </si>
  <si>
    <t>0</t>
  </si>
  <si>
    <t>SELECT * FROM "rtdxls"."quote_day_history_yahoo"</t>
  </si>
  <si>
    <t>SELECT * FROM "rtdxls"."fundamentals_day_history_yahoo"</t>
  </si>
  <si>
    <t>Start Fields of object [rtd.rtdxls.option_day_history_yahoo] on server [PostgreSQL.localhost]</t>
  </si>
  <si>
    <t>ImpliedVol</t>
  </si>
  <si>
    <t>End Fields of object [rtd.rtdxls.option_day_history_yahoo] on server [PostgreSQL.localhost]</t>
  </si>
  <si>
    <t>Start Column Properties of object [rtdxls.option_day_history_yahoo]</t>
  </si>
  <si>
    <t>$N$4:$N$7</t>
  </si>
  <si>
    <t>$R$4:$R$7</t>
  </si>
  <si>
    <t>$S$4:$S$7</t>
  </si>
  <si>
    <t>End Column Properties of object [rtdxls.option_day_history_yahoo]</t>
  </si>
  <si>
    <t>=RTD("gartle.rtd",,"rtd-pgsql","option_day_history_yahoo",[Code],[Date],"Time")</t>
  </si>
  <si>
    <t>=RTD("gartle.rtd",,"rtd-pgsql","option_day_history_yahoo",[Code],[Date],"OptionCode")</t>
  </si>
  <si>
    <t>=RTD("gartle.rtd",,"rtd-pgsql","option_day_history_yahoo",[Code],[Date],"Symbol")</t>
  </si>
  <si>
    <t>=RTD("gartle.rtd",,"rtd-pgsql","option_day_history_yahoo",[Code],[Date],"OptionSymbol")</t>
  </si>
  <si>
    <t>=RTD("gartle.rtd",,"rtd-pgsql","option_day_history_yahoo",[Code],[Date],"ExpDate")</t>
  </si>
  <si>
    <t>=RTD("gartle.rtd",,"rtd-pgsql","option_day_history_yahoo",[Code],[Date],"Strike")</t>
  </si>
  <si>
    <t>=RTD("gartle.rtd",,"rtd-pgsql","option_day_history_yahoo",[Code],[Date],"Type")</t>
  </si>
  <si>
    <t>=RTD("gartle.rtd",,"rtd-pgsql","option_day_history_yahoo",[Code],[Date],"Last")</t>
  </si>
  <si>
    <t>=RTD("gartle.rtd",,"rtd-pgsql","option_day_history_yahoo",[Code],[Date],"Change")</t>
  </si>
  <si>
    <t>=RTD("gartle.rtd",,"rtd-pgsql","option_day_history_yahoo",[Code],[Date],"PercentChange")</t>
  </si>
  <si>
    <t>=RTD("gartle.rtd",,"rtd-pgsql","option_day_history_yahoo",[Code],[Date],"Mark")</t>
  </si>
  <si>
    <t>=RTD("gartle.rtd",,"rtd-pgsql","option_day_history_yahoo",[Code],[Date],"Bid")</t>
  </si>
  <si>
    <t>=RTD("gartle.rtd",,"rtd-pgsql","option_day_history_yahoo",[Code],[Date],"Ask")</t>
  </si>
  <si>
    <t>=RTD("gartle.rtd",,"rtd-pgsql","option_day_history_yahoo",[Code],[Date],"Volume")</t>
  </si>
  <si>
    <t>=RTD("gartle.rtd",,"rtd-pgsql","option_day_history_yahoo",[Code],[Date],"OpenInt")</t>
  </si>
  <si>
    <t>=RTD("gartle.rtd",,"rtd-pgsql","option_day_history_yahoo",[Code],[Date],"ImpliedVol")</t>
  </si>
  <si>
    <t>=RTD("gartle.rtd",,"rtd-pgsql","option_day_history_yahoo",[Code],[Date],"LastUpdateTimeStamp")</t>
  </si>
  <si>
    <t>=RTD("gartle.rtd",,"rtd-pgsql","option_day_history_yahoo",[Code],[Date],"RTD_LastMessage")</t>
  </si>
  <si>
    <t>SELECT * FROM "rtdxls"."option_day_history_yahoo"</t>
  </si>
  <si>
    <t>Start Fields of object [rtd.rtdxls.currencies_day_history_yahoo] on server [PostgreSQL.localhost]</t>
  </si>
  <si>
    <t>End Fields of object [rtd.rtdxls.currencies_day_history_yahoo] on server [PostgreSQL.localhost]</t>
  </si>
  <si>
    <t>=RTD("gartle.rtd",,"rtd-pgsql","currencies_day_history_yahoo",[Symbol],[Date],"LastTradeTime")</t>
  </si>
  <si>
    <t>=RTD("gartle.rtd",,"rtd-pgsql","currencies_day_history_yahoo",[Symbol],[Date],"Last")</t>
  </si>
  <si>
    <t>=RTD("gartle.rtd",,"rtd-pgsql","currencies_day_history_yahoo",[Symbol],[Date],"Change")</t>
  </si>
  <si>
    <t>=RTD("gartle.rtd",,"rtd-pgsql","currencies_day_history_yahoo",[Symbol],[Date],"PercentChange")</t>
  </si>
  <si>
    <t>=RTD("gartle.rtd",,"rtd-pgsql","currencies_day_history_yahoo",[Symbol],[Date],"Open")</t>
  </si>
  <si>
    <t>=RTD("gartle.rtd",,"rtd-pgsql","currencies_day_history_yahoo",[Symbol],[Date],"High")</t>
  </si>
  <si>
    <t>=RTD("gartle.rtd",,"rtd-pgsql","currencies_day_history_yahoo",[Symbol],[Date],"Low")</t>
  </si>
  <si>
    <t>=RTD("gartle.rtd",,"rtd-pgsql","currencies_day_history_yahoo",[Symbol],[Date],"LastUpdateTimeStamp")</t>
  </si>
  <si>
    <t>=RTD("gartle.rtd",,"rtd-pgsql","currencies_day_history_yahoo",[Symbol],[Date],"RTD_LastMessage")</t>
  </si>
  <si>
    <t>Start Fields of object [rtd.rtdxls.quotes_yahoo] on server [PostgreSQL.localhost]</t>
  </si>
  <si>
    <t>End Fields of object [rtd.rtdxls.quotes_yahoo] on server [PostgreSQL.localhost]</t>
  </si>
  <si>
    <t>Start Column Properties of object [rtdxls.quotes_yahoo]</t>
  </si>
  <si>
    <t>=RTD("gartle.rtd",,"rtd-mysql","quotes_yahoo",[Symbol],"LastTradeDate")</t>
  </si>
  <si>
    <t>=RTD("gartle.rtd",,"rtd-mysql","quotes_yahoo",[Symbol],"LastTradeTime")</t>
  </si>
  <si>
    <t>=RTD("gartle.rtd",,"rtd-mysql","quotes_yahoo",[Symbol],"Last")</t>
  </si>
  <si>
    <t>=RTD("gartle.rtd",,"rtd-mysql","quotes_yahoo",[Symbol],"Change")</t>
  </si>
  <si>
    <t>=RTD("gartle.rtd",,"rtd-mysql","quotes_yahoo",[Symbol],"PercentChange")</t>
  </si>
  <si>
    <t>=RTD("gartle.rtd",,"rtd-mysql","quotes_yahoo",[Symbol],"Open")</t>
  </si>
  <si>
    <t>=RTD("gartle.rtd",,"rtd-mysql","quotes_yahoo",[Symbol],"High")</t>
  </si>
  <si>
    <t>=RTD("gartle.rtd",,"rtd-mysql","quotes_yahoo",[Symbol],"Low")</t>
  </si>
  <si>
    <t>=RTD("gartle.rtd",,"rtd-mysql","quotes_yahoo",[Symbol],"Volume")</t>
  </si>
  <si>
    <t>=RTD("gartle.rtd",,"rtd-mysql","quotes_yahoo",[Symbol],"LastUpdateTimeStamp")</t>
  </si>
  <si>
    <t>=RTD("gartle.rtd",,"rtd-mysql","quotes_yahoo",[Symbol],"RTD_LastMessage")</t>
  </si>
  <si>
    <t>End Column Properties of object [rtdxls.quotes_yahoo]</t>
  </si>
  <si>
    <t>Start Last Connect to DB values</t>
  </si>
  <si>
    <t>localhost</t>
  </si>
  <si>
    <t>False</t>
  </si>
  <si>
    <t>rtdxls</t>
  </si>
  <si>
    <t>rtd</t>
  </si>
  <si>
    <t>(Default)</t>
  </si>
  <si>
    <t>Npgsql</t>
  </si>
  <si>
    <t>End Last Connect to DB values</t>
  </si>
  <si>
    <t>Start Objects of query object [rtd.(Default)] on server [PostgreSQL.localhost]</t>
  </si>
  <si>
    <t>currencies_day_history_msnmoney</t>
  </si>
  <si>
    <t>BASE TABLE</t>
  </si>
  <si>
    <t>rtd.currencies_day_history_msnmoney</t>
  </si>
  <si>
    <t>currencies_day_history_yahoo</t>
  </si>
  <si>
    <t>rtd.currencies_day_history_yahoo</t>
  </si>
  <si>
    <t>currencies_list_msnmoney</t>
  </si>
  <si>
    <t>rtd.currencies_list_msnmoney</t>
  </si>
  <si>
    <t>currencies_list_yahoo</t>
  </si>
  <si>
    <t>rtd.currencies_list_yahoo</t>
  </si>
  <si>
    <t>currencies_msnmoney</t>
  </si>
  <si>
    <t>rtd.currencies_msnmoney</t>
  </si>
  <si>
    <t>currencies_tick_history_msnmoney</t>
  </si>
  <si>
    <t>rtd.currencies_tick_history_msnmoney</t>
  </si>
  <si>
    <t>currencies_tick_history_yahoo</t>
  </si>
  <si>
    <t>rtd.currencies_tick_history_yahoo</t>
  </si>
  <si>
    <t>currencies_time_history_msnmoney</t>
  </si>
  <si>
    <t>rtd.currencies_time_history_msnmoney</t>
  </si>
  <si>
    <t>currencies_time_history_yahoo</t>
  </si>
  <si>
    <t>rtd.currencies_time_history_yahoo</t>
  </si>
  <si>
    <t>currencies_yahoo</t>
  </si>
  <si>
    <t>rtd.currencies_yahoo</t>
  </si>
  <si>
    <t>fundamentals_day_history_yahoo</t>
  </si>
  <si>
    <t>rtd.fundamentals_day_history_yahoo</t>
  </si>
  <si>
    <t>fundamentals_yahoo</t>
  </si>
  <si>
    <t>rtd.fundamentals_yahoo</t>
  </si>
  <si>
    <t>option_day_history_google</t>
  </si>
  <si>
    <t>rtd.option_day_history_google</t>
  </si>
  <si>
    <t>option_day_history_msnmoney</t>
  </si>
  <si>
    <t>rtd.option_day_history_msnmoney</t>
  </si>
  <si>
    <t>option_day_history_tos</t>
  </si>
  <si>
    <t>rtd.option_day_history_tos</t>
  </si>
  <si>
    <t>option_day_history_tws</t>
  </si>
  <si>
    <t>rtd.option_day_history_tws</t>
  </si>
  <si>
    <t>option_day_history_yahoo</t>
  </si>
  <si>
    <t>rtd.option_day_history_yahoo</t>
  </si>
  <si>
    <t>option_list_google</t>
  </si>
  <si>
    <t>rtd.option_list_google</t>
  </si>
  <si>
    <t>option_list_msnmoney</t>
  </si>
  <si>
    <t>rtd.option_list_msnmoney</t>
  </si>
  <si>
    <t>option_list_tos</t>
  </si>
  <si>
    <t>rtd.option_list_tos</t>
  </si>
  <si>
    <t>option_list_yahoo</t>
  </si>
  <si>
    <t>rtd.option_list_yahoo</t>
  </si>
  <si>
    <t>option_tick_history_google</t>
  </si>
  <si>
    <t>rtd.option_tick_history_google</t>
  </si>
  <si>
    <t>option_tick_history_msnmoney</t>
  </si>
  <si>
    <t>rtd.option_tick_history_msnmoney</t>
  </si>
  <si>
    <t>option_tick_history_tos</t>
  </si>
  <si>
    <t>rtd.option_tick_history_tos</t>
  </si>
  <si>
    <t>option_tick_history_tws</t>
  </si>
  <si>
    <t>rtd.option_tick_history_tws</t>
  </si>
  <si>
    <t>option_tick_history_yahoo</t>
  </si>
  <si>
    <t>rtd.option_tick_history_yahoo</t>
  </si>
  <si>
    <t>options_google</t>
  </si>
  <si>
    <t>rtd.options_google</t>
  </si>
  <si>
    <t>options_msnmoney</t>
  </si>
  <si>
    <t>rtd.options_msnmoney</t>
  </si>
  <si>
    <t>options_tos</t>
  </si>
  <si>
    <t>rtd.options_tos</t>
  </si>
  <si>
    <t>options_tws</t>
  </si>
  <si>
    <t>rtd.options_tws</t>
  </si>
  <si>
    <t>options_yahoo</t>
  </si>
  <si>
    <t>rtd.options_yahoo</t>
  </si>
  <si>
    <t>quote_day_history_es</t>
  </si>
  <si>
    <t>rtd.quote_day_history_es</t>
  </si>
  <si>
    <t>quote_day_history_msnmoney</t>
  </si>
  <si>
    <t>rtd.quote_day_history_msnmoney</t>
  </si>
  <si>
    <t>quote_day_history_tos</t>
  </si>
  <si>
    <t>rtd.quote_day_history_tos</t>
  </si>
  <si>
    <t>quote_day_history_tws</t>
  </si>
  <si>
    <t>rtd.quote_day_history_tws</t>
  </si>
  <si>
    <t>quote_day_history_vfx</t>
  </si>
  <si>
    <t>rtd.quote_day_history_vfx</t>
  </si>
  <si>
    <t>quote_day_history_yahoo</t>
  </si>
  <si>
    <t>rtd.quote_day_history_yahoo</t>
  </si>
  <si>
    <t>quote_list_es</t>
  </si>
  <si>
    <t>rtd.quote_list_es</t>
  </si>
  <si>
    <t>quote_list_msnmoney</t>
  </si>
  <si>
    <t>rtd.quote_list_msnmoney</t>
  </si>
  <si>
    <t>quote_list_stocks</t>
  </si>
  <si>
    <t>rtd.quote_list_stocks</t>
  </si>
  <si>
    <t>quote_list_tos</t>
  </si>
  <si>
    <t>rtd.quote_list_tos</t>
  </si>
  <si>
    <t>quote_list_tws</t>
  </si>
  <si>
    <t>rtd.quote_list_tws</t>
  </si>
  <si>
    <t>quote_list_vfx</t>
  </si>
  <si>
    <t>rtd.quote_list_vfx</t>
  </si>
  <si>
    <t>quote_list_yahoo</t>
  </si>
  <si>
    <t>rtd.quote_list_yahoo</t>
  </si>
  <si>
    <t>quote_tick_history_es</t>
  </si>
  <si>
    <t>rtd.quote_tick_history_es</t>
  </si>
  <si>
    <t>quote_tick_history_msnmoney</t>
  </si>
  <si>
    <t>rtd.quote_tick_history_msnmoney</t>
  </si>
  <si>
    <t>quote_tick_history_tos</t>
  </si>
  <si>
    <t>rtd.quote_tick_history_tos</t>
  </si>
  <si>
    <t>quote_tick_history_tws</t>
  </si>
  <si>
    <t>rtd.quote_tick_history_tws</t>
  </si>
  <si>
    <t>quote_tick_history_vfx</t>
  </si>
  <si>
    <t>rtd.quote_tick_history_vfx</t>
  </si>
  <si>
    <t>quote_tick_history_yahoo</t>
  </si>
  <si>
    <t>rtd.quote_tick_history_yahoo</t>
  </si>
  <si>
    <t>quote_time_history_es</t>
  </si>
  <si>
    <t>rtd.quote_time_history_es</t>
  </si>
  <si>
    <t>quote_time_history_msnmoney</t>
  </si>
  <si>
    <t>rtd.quote_time_history_msnmoney</t>
  </si>
  <si>
    <t>quote_time_history_vfx</t>
  </si>
  <si>
    <t>rtd.quote_time_history_vfx</t>
  </si>
  <si>
    <t>quote_time_history_yahoo</t>
  </si>
  <si>
    <t>rtd.quote_time_history_yahoo</t>
  </si>
  <si>
    <t>quotes_es</t>
  </si>
  <si>
    <t>rtd.quotes_es</t>
  </si>
  <si>
    <t>quotes_msnmoney</t>
  </si>
  <si>
    <t>rtd.quotes_msnmoney</t>
  </si>
  <si>
    <t>quotes_tos</t>
  </si>
  <si>
    <t>rtd.quotes_tos</t>
  </si>
  <si>
    <t>quotes_tws</t>
  </si>
  <si>
    <t>rtd.quotes_tws</t>
  </si>
  <si>
    <t>quotes_vfx</t>
  </si>
  <si>
    <t>rtd.quotes_vfx</t>
  </si>
  <si>
    <t>quotes_yahoo</t>
  </si>
  <si>
    <t>rtd.quotes_yahoo</t>
  </si>
  <si>
    <t>real_time_formulas</t>
  </si>
  <si>
    <t>rtd.real_time_formulas</t>
  </si>
  <si>
    <t>real_time_tables</t>
  </si>
  <si>
    <t>rtd.real_time_tables</t>
  </si>
  <si>
    <t>stocks_yahoo</t>
  </si>
  <si>
    <t>rtd.stocks_yahoo</t>
  </si>
  <si>
    <t>rtdxls.currencies_day_history_msnmoney</t>
  </si>
  <si>
    <t>rtdxls.currencies_msnmoney</t>
  </si>
  <si>
    <t>rtdxls.currencies_yahoo</t>
  </si>
  <si>
    <t>rtdxls.fundamentals_yahoo</t>
  </si>
  <si>
    <t>rtdxls.option_day_history_google</t>
  </si>
  <si>
    <t>rtdxls.option_day_history_msnmoney</t>
  </si>
  <si>
    <t>rtdxls.option_day_history_tos</t>
  </si>
  <si>
    <t>rtdxls.option_day_history_tws</t>
  </si>
  <si>
    <t>rtdxls.options_google</t>
  </si>
  <si>
    <t>rtdxls.options_msnmoney</t>
  </si>
  <si>
    <t>rtdxls.options_tos</t>
  </si>
  <si>
    <t>rtdxls.options_tws</t>
  </si>
  <si>
    <t>rtdxls.options_yahoo</t>
  </si>
  <si>
    <t>rtdxls.quote_day_history_es</t>
  </si>
  <si>
    <t>rtdxls.quote_day_history_msnmoney</t>
  </si>
  <si>
    <t>rtdxls.quote_day_history_tos</t>
  </si>
  <si>
    <t>rtdxls.quote_day_history_tws</t>
  </si>
  <si>
    <t>rtdxls.quote_day_history_vfx</t>
  </si>
  <si>
    <t>rtdxls.quotes_es</t>
  </si>
  <si>
    <t>rtdxls.quotes_msnmoney</t>
  </si>
  <si>
    <t>rtdxls.quotes_tos</t>
  </si>
  <si>
    <t>rtdxls.quotes_tws</t>
  </si>
  <si>
    <t>rtdxls.quotes_vfx</t>
  </si>
  <si>
    <t>real_time_views</t>
  </si>
  <si>
    <t>rtdxls.stocks_yahoo</t>
  </si>
  <si>
    <t>End Objects of query object [rtd.(Default)] on server [PostgreSQL.localhost]</t>
  </si>
  <si>
    <t>RealTimeToDB includes the preconfigured PostgreSQL RTD database</t>
  </si>
  <si>
    <t>1. Install the RTD database for PostgreSQL. Use the setup package source code.</t>
  </si>
  <si>
    <t>RealTimeToDB 3.2 - Stocks and Options from PostgreSQL</t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</si>
  <si>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rtd-pgsql.config</t>
    </r>
    <r>
      <rPr>
        <sz val="11"/>
        <color theme="1"/>
        <rFont val="Calibri"/>
        <family val="2"/>
        <charset val="204"/>
        <scheme val="minor"/>
      </rPr>
      <t xml:space="preserve"> data provider for pgsql RTD database.</t>
    </r>
  </si>
  <si>
    <r>
      <rPr>
        <sz val="11"/>
        <rFont val="Calibri"/>
        <family val="2"/>
        <charset val="204"/>
        <scheme val="minor"/>
      </rPr>
      <t xml:space="preserve">Copyright ©2015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</si>
  <si>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rtd-pgsql.xlsx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</si>
  <si>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t>=RTD("gartle.rtd",,"rtd-pgsql","quote_day_history_yahoo",[Symbol],[Date],"LastTradeTime")</t>
  </si>
  <si>
    <t>=RTD("gartle.rtd",,"rtd-pgsql","quote_day_history_yahoo",[Symbol],[Date],"Last")</t>
  </si>
  <si>
    <t>=RTD("gartle.rtd",,"rtd-pgsql","quote_day_history_yahoo",[Symbol],[Date],"Change")</t>
  </si>
  <si>
    <t>=RTD("gartle.rtd",,"rtd-pgsql","quote_day_history_yahoo",[Symbol],[Date],"PercentChange")</t>
  </si>
  <si>
    <t>=RTD("gartle.rtd",,"rtd-pgsql","quote_day_history_yahoo",[Symbol],[Date],"Open")</t>
  </si>
  <si>
    <t>=RTD("gartle.rtd",,"rtd-pgsql","quote_day_history_yahoo",[Symbol],[Date],"High")</t>
  </si>
  <si>
    <t>=RTD("gartle.rtd",,"rtd-pgsql","quote_day_history_yahoo",[Symbol],[Date],"Low")</t>
  </si>
  <si>
    <t>=RTD("gartle.rtd",,"rtd-pgsql","quote_day_history_yahoo",[Symbol],[Date],"Volume")</t>
  </si>
  <si>
    <t>=RTD("gartle.rtd",,"rtd-pgsql","quote_day_history_yahoo",[Symbol],[Date],"LastUpdateTimeStamp")</t>
  </si>
  <si>
    <t>=RTD("gartle.rtd",,"rtd-pgsql","quote_day_history_yahoo",[Symbol],[Date],"RTD_LastMessage")</t>
  </si>
  <si>
    <t>=RTD("gartle.rtd",,"rtd-pgsql","fundamentals_day_history_yahoo",[Symbol],[Date],"LastTradeTime")</t>
  </si>
  <si>
    <t>=RTD("gartle.rtd",,"rtd-pgsql","fundamentals_day_history_yahoo",[Symbol],[Date],"Last")</t>
  </si>
  <si>
    <t>=RTD("gartle.rtd",,"rtd-pgsql","fundamentals_day_history_yahoo",[Symbol],[Date],"Change")</t>
  </si>
  <si>
    <t>=RTD("gartle.rtd",,"rtd-pgsql","fundamentals_day_history_yahoo",[Symbol],[Date],"PercentChange")</t>
  </si>
  <si>
    <t>=RTD("gartle.rtd",,"rtd-pgsql","fundamentals_day_history_yahoo",[Symbol],[Date],"Open")</t>
  </si>
  <si>
    <t>=RTD("gartle.rtd",,"rtd-pgsql","fundamentals_day_history_yahoo",[Symbol],[Date],"High")</t>
  </si>
  <si>
    <t>=RTD("gartle.rtd",,"rtd-pgsql","fundamentals_day_history_yahoo",[Symbol],[Date],"Low")</t>
  </si>
  <si>
    <t>=RTD("gartle.rtd",,"rtd-pgsql","fundamentals_day_history_yahoo",[Symbol],[Date],"Volume")</t>
  </si>
  <si>
    <t>=RTD("gartle.rtd",,"rtd-pgsql","fundamentals_day_history_yahoo",[Symbol],[Date],"DaysRange")</t>
  </si>
  <si>
    <t>=RTD("gartle.rtd",,"rtd-pgsql","fundamentals_day_history_yahoo",[Symbol],[Date],"PrevClose")</t>
  </si>
  <si>
    <t>=RTD("gartle.rtd",,"rtd-pgsql","fundamentals_day_history_yahoo",[Symbol],[Date],"ShortRatio")</t>
  </si>
  <si>
    <t>=RTD("gartle.rtd",,"rtd-pgsql","fundamentals_day_history_yahoo",[Symbol],[Date],"YearHigh")</t>
  </si>
  <si>
    <t>=RTD("gartle.rtd",,"rtd-pgsql","fundamentals_day_history_yahoo",[Symbol],[Date],"YearLow")</t>
  </si>
  <si>
    <t>=RTD("gartle.rtd",,"rtd-pgsql","fundamentals_day_history_yahoo",[Symbol],[Date],"YearRange")</t>
  </si>
  <si>
    <t>=RTD("gartle.rtd",,"rtd-pgsql","fundamentals_day_history_yahoo",[Symbol],[Date],"ChangeFromYearHigh")</t>
  </si>
  <si>
    <t>=RTD("gartle.rtd",,"rtd-pgsql","fundamentals_day_history_yahoo",[Symbol],[Date],"ChangeFromYearLow")</t>
  </si>
  <si>
    <t>=RTD("gartle.rtd",,"rtd-pgsql","fundamentals_day_history_yahoo",[Symbol],[Date],"PercentChangeFromYearHigh")</t>
  </si>
  <si>
    <t>=RTD("gartle.rtd",,"rtd-pgsql","fundamentals_day_history_yahoo",[Symbol],[Date],"PercentChangeFromYearLow")</t>
  </si>
  <si>
    <t>=RTD("gartle.rtd",,"rtd-pgsql","fundamentals_day_history_yahoo",[Symbol],[Date],"MA50")</t>
  </si>
  <si>
    <t>=RTD("gartle.rtd",,"rtd-pgsql","fundamentals_day_history_yahoo",[Symbol],[Date],"MA200")</t>
  </si>
  <si>
    <t>=RTD("gartle.rtd",,"rtd-pgsql","fundamentals_day_history_yahoo",[Symbol],[Date],"ChangeFromMA50")</t>
  </si>
  <si>
    <t>=RTD("gartle.rtd",,"rtd-pgsql","fundamentals_day_history_yahoo",[Symbol],[Date],"ChangeFromMA200")</t>
  </si>
  <si>
    <t>=RTD("gartle.rtd",,"rtd-pgsql","fundamentals_day_history_yahoo",[Symbol],[Date],"PercentChangeFromMA50")</t>
  </si>
  <si>
    <t>=RTD("gartle.rtd",,"rtd-pgsql","fundamentals_day_history_yahoo",[Symbol],[Date],"PercentChangeFromMA200")</t>
  </si>
  <si>
    <t>=RTD("gartle.rtd",,"rtd-pgsql","fundamentals_day_history_yahoo",[Symbol],[Date],"AverageDailyVolume")</t>
  </si>
  <si>
    <t>=RTD("gartle.rtd",,"rtd-pgsql","fundamentals_day_history_yahoo",[Symbol],[Date],"OneYearTargetPrice")</t>
  </si>
  <si>
    <t>=RTD("gartle.rtd",,"rtd-pgsql","fundamentals_day_history_yahoo",[Symbol],[Date],"PE")</t>
  </si>
  <si>
    <t>=RTD("gartle.rtd",,"rtd-pgsql","fundamentals_day_history_yahoo",[Symbol],[Date],"PEG")</t>
  </si>
  <si>
    <t>=RTD("gartle.rtd",,"rtd-pgsql","fundamentals_day_history_yahoo",[Symbol],[Date],"EPSEstCurrentYear")</t>
  </si>
  <si>
    <t>=RTD("gartle.rtd",,"rtd-pgsql","fundamentals_day_history_yahoo",[Symbol],[Date],"EPSEstNextQuarter")</t>
  </si>
  <si>
    <t>=RTD("gartle.rtd",,"rtd-pgsql","fundamentals_day_history_yahoo",[Symbol],[Date],"EPSEstNextYear")</t>
  </si>
  <si>
    <t>=RTD("gartle.rtd",,"rtd-pgsql","fundamentals_day_history_yahoo",[Symbol],[Date],"EarningsShare")</t>
  </si>
  <si>
    <t>=RTD("gartle.rtd",,"rtd-pgsql","fundamentals_day_history_yahoo",[Symbol],[Date],"MarketCap")</t>
  </si>
  <si>
    <t>=RTD("gartle.rtd",,"rtd-pgsql","fundamentals_day_history_yahoo",[Symbol],[Date],"DividendYield")</t>
  </si>
  <si>
    <t>=RTD("gartle.rtd",,"rtd-pgsql","fundamentals_day_history_yahoo",[Symbol],[Date],"DividendShare")</t>
  </si>
  <si>
    <t>=RTD("gartle.rtd",,"rtd-pgsql","fundamentals_day_history_yahoo",[Symbol],[Date],"ExDividendDate")</t>
  </si>
  <si>
    <t>=RTD("gartle.rtd",,"rtd-pgsql","fundamentals_day_history_yahoo",[Symbol],[Date],"DividendPayDate")</t>
  </si>
  <si>
    <t>=RTD("gartle.rtd",,"rtd-pgsql","fundamentals_day_history_yahoo",[Symbol],[Date],"BookValue")</t>
  </si>
  <si>
    <t>=RTD("gartle.rtd",,"rtd-pgsql","fundamentals_day_history_yahoo",[Symbol],[Date],"PriceBook")</t>
  </si>
  <si>
    <t>=RTD("gartle.rtd",,"rtd-pgsql","fundamentals_day_history_yahoo",[Symbol],[Date],"PriceSales")</t>
  </si>
  <si>
    <t>=RTD("gartle.rtd",,"rtd-pgsql","fundamentals_day_history_yahoo",[Symbol],[Date],"PriceEPSEstCurrentYear")</t>
  </si>
  <si>
    <t>=RTD("gartle.rtd",,"rtd-pgsql","fundamentals_day_history_yahoo",[Symbol],[Date],"PriceEPSEstNextYear")</t>
  </si>
  <si>
    <t>=RTD("gartle.rtd",,"rtd-pgsql","fundamentals_day_history_yahoo",[Symbol],[Date],"EBITDA")</t>
  </si>
  <si>
    <t>=RTD("gartle.rtd",,"rtd-pgsql","fundamentals_day_history_yahoo",[Symbol],[Date],"CompanyName")</t>
  </si>
  <si>
    <t>=RTD("gartle.rtd",,"rtd-pgsql","fundamentals_day_history_yahoo",[Symbol],[Date],"StockExchange")</t>
  </si>
  <si>
    <t>=RTD("gartle.rtd",,"rtd-pgsql","fundamentals_day_history_yahoo",[Symbol],[Date],"Commission")</t>
  </si>
  <si>
    <t>=RTD("gartle.rtd",,"rtd-pgsql","fundamentals_day_history_yahoo",[Symbol],[Date],"Notes")</t>
  </si>
  <si>
    <t>=RTD("gartle.rtd",,"rtd-pgsql","fundamentals_day_history_yahoo",[Symbol],[Date],"LastUpdateTimeStamp")</t>
  </si>
  <si>
    <t>=RTD("gartle.rtd",,"rtd-pgsql","fundamentals_day_history_yahoo",[Symbol],[Date],"RTD_LastMessage")</t>
  </si>
  <si>
    <t>Start Fields of object [rtd.rtd.currencies_time_history_yahoo] on server [PostgreSQL.localhost]</t>
  </si>
  <si>
    <t>symbol</t>
  </si>
  <si>
    <t>last_trade_datetime</t>
  </si>
  <si>
    <t>timestamp without time zone</t>
  </si>
  <si>
    <t>last_trade_date</t>
  </si>
  <si>
    <t>last_trade_time</t>
  </si>
  <si>
    <t>time without time zone</t>
  </si>
  <si>
    <t>last</t>
  </si>
  <si>
    <t>double precision</t>
  </si>
  <si>
    <t>53</t>
  </si>
  <si>
    <t>change</t>
  </si>
  <si>
    <t>percent_change</t>
  </si>
  <si>
    <t>open</t>
  </si>
  <si>
    <t>high</t>
  </si>
  <si>
    <t>low</t>
  </si>
  <si>
    <t>last_update_timestamp</t>
  </si>
  <si>
    <t>now()</t>
  </si>
  <si>
    <t>End Fields of object [rtd.rtd.currencies_time_history_yahoo] on server [PostgreSQL.localhost]</t>
  </si>
  <si>
    <t>Start Fields of object [rtd.rtd.currencies_list_yahoo] on server [PostgreSQL.localhost]</t>
  </si>
  <si>
    <t>code</t>
  </si>
  <si>
    <t>End Fields of object [rtd.rtd.currencies_list_yahoo] on server [PostgreSQL.localhost]</t>
  </si>
  <si>
    <t>SELECT * FROM "rtd"."currencies_list_yahoo"</t>
  </si>
  <si>
    <t>Start IDs of object [rtd.currencies_list_yahoo] on sheet [Tables]</t>
  </si>
  <si>
    <t>End IDs of object [rtd.currencies_list_yahoo] on sheet [Tables]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</si>
</sst>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400]h:mm:ss\ AM/PM"/>
    <numFmt numFmtId="165" formatCode="[Color10]\+0.00;[Red]\-0.00;"/>
    <numFmt numFmtId="166" formatCode="[Color10]\+0.00;[Red]\-0.00;0.00"/>
    <numFmt numFmtId="167" formatCode="0.0000"/>
    <numFmt numFmtId="168" formatCode="0.0000%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0" borderId="0" xfId="1"/>
    <xf numFmtId="164" fontId="0" fillId="0" borderId="0" xfId="0" quotePrefix="1" applyNumberFormat="1"/>
    <xf numFmtId="0" fontId="5" fillId="0" borderId="0" xfId="0" applyFont="1"/>
    <xf numFmtId="0" fontId="0" fillId="0" borderId="0" xfId="0" applyAlignment="1"/>
    <xf numFmtId="14" fontId="0" fillId="0" borderId="0" xfId="0" applyNumberFormat="1" applyAlignment="1"/>
    <xf numFmtId="164" fontId="0" fillId="0" borderId="0" xfId="0" quotePrefix="1" applyNumberFormat="1" applyAlignment="1"/>
    <xf numFmtId="2" fontId="0" fillId="0" borderId="0" xfId="0" quotePrefix="1" applyNumberFormat="1" applyAlignment="1"/>
    <xf numFmtId="166" fontId="0" fillId="0" borderId="0" xfId="0" quotePrefix="1" applyNumberFormat="1" applyAlignment="1"/>
    <xf numFmtId="10" fontId="0" fillId="0" borderId="0" xfId="0" quotePrefix="1" applyNumberFormat="1" applyAlignment="1"/>
    <xf numFmtId="3" fontId="0" fillId="0" borderId="0" xfId="0" quotePrefix="1" applyNumberFormat="1" applyAlignment="1"/>
    <xf numFmtId="0" fontId="0" fillId="0" borderId="0" xfId="0" quotePrefix="1" applyAlignment="1"/>
    <xf numFmtId="14" fontId="0" fillId="0" borderId="0" xfId="0" quotePrefix="1" applyNumberFormat="1" applyAlignment="1"/>
    <xf numFmtId="167" fontId="0" fillId="0" borderId="0" xfId="0" quotePrefix="1" applyNumberFormat="1" applyAlignment="1"/>
    <xf numFmtId="168" fontId="0" fillId="0" borderId="0" xfId="0" quotePrefix="1" applyNumberFormat="1" applyAlignment="1"/>
    <xf numFmtId="0" fontId="0" fillId="0" borderId="0" xfId="0" quotePrefix="1" applyNumberFormat="1" applyAlignment="1"/>
    <xf numFmtId="165" fontId="0" fillId="0" borderId="0" xfId="0" quotePrefix="1" applyNumberFormat="1" applyAlignment="1"/>
    <xf numFmtId="49" fontId="0" fillId="0" borderId="0" xfId="0" applyNumberFormat="1"/>
  </cellXfs>
  <cellStyles count="2">
    <cellStyle name="Hyperlink" xfId="1" builtinId="8"/>
    <cellStyle name="Normal" xfId="0" builtinId="0"/>
  </cellStyles>
  <dxfs count="104"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0.0000"/>
      <alignment horizontal="general" vertical="bottom" textRotation="0" wrapText="0" indent="0" justifyLastLine="0" shrinkToFit="0" readingOrder="0"/>
    </dxf>
    <dxf>
      <numFmt numFmtId="167" formatCode="0.0000"/>
      <alignment horizontal="general" vertical="bottom" textRotation="0" wrapText="0" indent="0" justifyLastLine="0" shrinkToFit="0" readingOrder="0"/>
    </dxf>
    <dxf>
      <numFmt numFmtId="167" formatCode="0.0000"/>
      <alignment horizontal="general" vertical="bottom" textRotation="0" wrapText="0" indent="0" justifyLastLine="0" shrinkToFit="0" readingOrder="0"/>
    </dxf>
    <dxf>
      <numFmt numFmtId="168" formatCode="0.0000%"/>
      <alignment horizontal="general" vertical="bottom" textRotation="0" wrapText="0" indent="0" justifyLastLine="0" shrinkToFit="0" readingOrder="0"/>
    </dxf>
    <dxf>
      <numFmt numFmtId="167" formatCode="0.0000"/>
      <alignment horizontal="general" vertical="bottom" textRotation="0" wrapText="0" indent="0" justifyLastLine="0" shrinkToFit="0" readingOrder="0"/>
    </dxf>
    <dxf>
      <numFmt numFmtId="167" formatCode="0.00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1797430</v>
        <stp/>
        <stp>rtd-pgsql</stp>
        <stp>fundamentals_day_history_yahoo</stp>
        <stp>GOOG</stp>
        <stp>42130</stp>
        <stp>AverageDailyVolume</stp>
        <tr r="AC6" s="6"/>
      </tp>
      <tp>
        <v>13309700</v>
        <stp/>
        <stp>rtd-pgsql</stp>
        <stp>fundamentals_day_history_yahoo</stp>
        <stp>YHOO</stp>
        <stp>42130</stp>
        <stp>AverageDailyVolume</stp>
        <tr r="AC5" s="6"/>
      </tp>
      <tp>
        <v>0.94097222222222221</v>
        <stp/>
        <stp>rtd-pgsql</stp>
        <stp>currencies_day_history_yahoo</stp>
        <stp>USDJPY</stp>
        <stp>42130</stp>
        <stp>LastTradeTime</stp>
        <tr r="E11" s="11"/>
      </tp>
      <tp>
        <v>42131.023208032406</v>
        <stp/>
        <stp>rtd-pgsql</stp>
        <stp>currencies_day_history_yahoo</stp>
        <stp>USDCHF</stp>
        <stp>42130</stp>
        <stp>LastUpdateTimeStamp</stp>
        <tr r="L10" s="11"/>
      </tp>
      <tp>
        <v>1.83</v>
        <stp/>
        <stp>rtd-pgsql</stp>
        <stp>fundamentals_day_history_yahoo</stp>
        <stp>AAPL</stp>
        <stp>42130</stp>
        <stp>EPSEstNextQuarter</stp>
        <tr r="AH7" s="6"/>
      </tp>
      <tp t="s">
        <v>39.49B</v>
        <stp/>
        <stp>rtd-pgsql</stp>
        <stp>fundamentals_day_history_yahoo</stp>
        <stp>YHOO</stp>
        <stp>42130</stp>
        <stp>MarketCap</stp>
        <tr r="AK5" s="6"/>
      </tp>
      <tp>
        <v>3090045</v>
        <stp/>
        <stp>rtd-pgsql</stp>
        <stp>quote_day_history_yahoo</stp>
        <stp>LNKD</stp>
        <stp>42130</stp>
        <stp>Volume</stp>
        <tr r="L5" s="10"/>
      </tp>
      <tp>
        <v>41.66</v>
        <stp/>
        <stp>rtd-pgsql</stp>
        <stp>fundamentals_day_history_yahoo</stp>
        <stp>YHOO</stp>
        <stp>42130</stp>
        <stp>Last</stp>
        <tr r="F5" s="6"/>
      </tp>
      <tp>
        <v>-0.79</v>
        <stp/>
        <stp>rtd-pgsql</stp>
        <stp>quote_day_history_yahoo</stp>
        <stp>AAPL</stp>
        <stp>42130</stp>
        <stp>Change</stp>
        <tr r="G6" s="10"/>
      </tp>
      <tp>
        <v>82.9</v>
        <stp/>
        <stp>rtd-pgsql</stp>
        <stp>fundamentals_day_history_yahoo</stp>
        <stp>AAPL</stp>
        <stp>42130</stp>
        <stp>YearLow</stp>
        <tr r="Q7" s="6"/>
      </tp>
      <tp>
        <v>42131.023207962964</v>
        <stp/>
        <stp>rtd-pgsql</stp>
        <stp>option_day_history_yahoo</stp>
        <stp>AAPL160115C00150000</stp>
        <stp>42130</stp>
        <stp>LastUpdateTimeStamp</stp>
        <tr r="U7" s="8"/>
      </tp>
      <tp>
        <v>35.82</v>
        <stp/>
        <stp>rtd-pgsql</stp>
        <stp>fundamentals_day_history_yahoo</stp>
        <stp>ORCL</stp>
        <stp>42130</stp>
        <stp>YearLow</stp>
        <tr r="Q4" s="6"/>
      </tp>
      <tp>
        <v>78.099999999999994</v>
        <stp/>
        <stp>rtd-pgsql</stp>
        <stp>fundamentals_day_history_yahoo</stp>
        <stp>FB</stp>
        <stp>42130</stp>
        <stp>Last</stp>
        <tr r="F8" s="6"/>
      </tp>
      <tp>
        <v>46.43</v>
        <stp/>
        <stp>rtd-pgsql</stp>
        <stp>fundamentals_day_history_yahoo</stp>
        <stp>YHOO</stp>
        <stp>42130</stp>
        <stp>MA200</stp>
        <tr r="X5" s="6"/>
      </tp>
      <tp>
        <v>8.73</v>
        <stp/>
        <stp>rtd-pgsql</stp>
        <stp>fundamentals_day_history_yahoo</stp>
        <stp>YHOO</stp>
        <stp>42130</stp>
        <stp>ChangeFromYearLow</stp>
        <tr r="T5" s="6"/>
      </tp>
      <tp>
        <v>32.93</v>
        <stp/>
        <stp>rtd-pgsql</stp>
        <stp>fundamentals_day_history_yahoo</stp>
        <stp>YHOO</stp>
        <stp>42130</stp>
        <stp>YearLow</stp>
        <tr r="Q5" s="6"/>
      </tp>
      <tp>
        <v>0.79400000000000004</v>
        <stp/>
        <stp>rtd-pgsql</stp>
        <stp>currencies_day_history_yahoo</stp>
        <stp>AUDUSD</stp>
        <stp>42130</stp>
        <stp>Open</stp>
        <tr r="I7" s="11"/>
      </tp>
      <tp>
        <v>0.75660000000000005</v>
        <stp/>
        <stp>rtd-pgsql</stp>
        <stp>currencies_day_history_yahoo</stp>
        <stp>NZDUSD</stp>
        <stp>42130</stp>
        <stp>Open</stp>
        <tr r="I5" s="11"/>
      </tp>
      <tp>
        <v>8.3485999999999994</v>
        <stp/>
        <stp>rtd-pgsql</stp>
        <stp>currencies_day_history_yahoo</stp>
        <stp>USDSEK</stp>
        <stp>42130</stp>
        <stp>Open</stp>
        <tr r="I4" s="11"/>
      </tp>
      <tp>
        <v>42131.02320797454</v>
        <stp/>
        <stp>rtd-pgsql</stp>
        <stp>currencies_day_history_yahoo</stp>
        <stp>USDCAD</stp>
        <stp>42130</stp>
        <stp>LastUpdateTimeStamp</stp>
        <tr r="L8" s="11"/>
      </tp>
      <tp>
        <v>1.2068000000000001</v>
        <stp/>
        <stp>rtd-pgsql</stp>
        <stp>currencies_day_history_yahoo</stp>
        <stp>USDCAD</stp>
        <stp>42130</stp>
        <stp>Open</stp>
        <tr r="I8" s="11"/>
      </tp>
      <tp>
        <v>0.9264</v>
        <stp/>
        <stp>rtd-pgsql</stp>
        <stp>currencies_day_history_yahoo</stp>
        <stp>USDCHF</stp>
        <stp>42130</stp>
        <stp>Open</stp>
        <tr r="I10" s="11"/>
      </tp>
      <tp>
        <v>119.8685</v>
        <stp/>
        <stp>rtd-pgsql</stp>
        <stp>currencies_day_history_yahoo</stp>
        <stp>USDJPY</stp>
        <stp>42130</stp>
        <stp>Open</stp>
        <tr r="I11" s="11"/>
      </tp>
      <tp>
        <v>6.9999999999999993E-3</v>
        <stp/>
        <stp>rtd-pgsql</stp>
        <stp>fundamentals_day_history_yahoo</stp>
        <stp>FB</stp>
        <stp>42130</stp>
        <stp>PercentChange</stp>
        <tr r="H8" s="6"/>
      </tp>
      <tp>
        <v>1.1347</v>
        <stp/>
        <stp>rtd-pgsql</stp>
        <stp>currencies_day_history_yahoo</stp>
        <stp>EURUSD</stp>
        <stp>42130</stp>
        <stp>Last</stp>
        <tr r="F6" s="11"/>
      </tp>
      <tp>
        <v>238.13</v>
        <stp/>
        <stp>rtd-pgsql</stp>
        <stp>fundamentals_day_history_yahoo</stp>
        <stp>LNKD</stp>
        <stp>42130</stp>
        <stp>MA200</stp>
        <tr r="X9" s="6"/>
      </tp>
      <tp>
        <v>64.2</v>
        <stp/>
        <stp>rtd-pgsql</stp>
        <stp>fundamentals_day_history_yahoo</stp>
        <stp>LNKD</stp>
        <stp>42130</stp>
        <stp>ChangeFromYearLow</stp>
        <tr r="T9" s="6"/>
      </tp>
      <tp>
        <v>47.5</v>
        <stp/>
        <stp>rtd-pgsql</stp>
        <stp>fundamentals_day_history_yahoo</stp>
        <stp>MSFT</stp>
        <stp>42130</stp>
        <stp>Open</stp>
        <tr r="I10" s="6"/>
      </tp>
      <tp>
        <v>1830560</v>
        <stp/>
        <stp>rtd-pgsql</stp>
        <stp>fundamentals_day_history_yahoo</stp>
        <stp>LNKD</stp>
        <stp>42130</stp>
        <stp>AverageDailyVolume</stp>
        <tr r="AC9" s="6"/>
      </tp>
      <tp>
        <v>42131.023207905091</v>
        <stp/>
        <stp>rtd-pgsql</stp>
        <stp>option_day_history_yahoo</stp>
        <stp>AAPL160115C00100000</stp>
        <stp>42130</stp>
        <stp>LastUpdateTimeStamp</stp>
        <tr r="U5" s="8"/>
      </tp>
      <tp>
        <v>42131.023207986109</v>
        <stp/>
        <stp>rtd-pgsql</stp>
        <stp>currencies_day_history_yahoo</stp>
        <stp>AUDUSD</stp>
        <stp>42130</stp>
        <stp>LastUpdateTimeStamp</stp>
        <tr r="L7" s="11"/>
      </tp>
      <tp>
        <v>42131.023207916667</v>
        <stp/>
        <stp>rtd-pgsql</stp>
        <stp>currencies_day_history_yahoo</stp>
        <stp>EURUSD</stp>
        <stp>42130</stp>
        <stp>LastUpdateTimeStamp</stp>
        <tr r="L6" s="11"/>
      </tp>
      <tp>
        <v>535.48</v>
        <stp/>
        <stp>rtd-pgsql</stp>
        <stp>fundamentals_day_history_yahoo</stp>
        <stp>GOOG</stp>
        <stp>42130</stp>
        <stp>MA200</stp>
        <tr r="X6" s="6"/>
      </tp>
      <tp>
        <v>37.99</v>
        <stp/>
        <stp>rtd-pgsql</stp>
        <stp>fundamentals_day_history_yahoo</stp>
        <stp>GOOG</stp>
        <stp>42130</stp>
        <stp>ChangeFromYearLow</stp>
        <tr r="T6" s="6"/>
      </tp>
      <tp>
        <v>1566665</v>
        <stp/>
        <stp>rtd-pgsql</stp>
        <stp>quote_day_history_yahoo</stp>
        <stp>GOOG</stp>
        <stp>42130</stp>
        <stp>Volume</stp>
        <tr r="L10" s="10"/>
      </tp>
      <tp>
        <v>13954286</v>
        <stp/>
        <stp>rtd-pgsql</stp>
        <stp>quote_day_history_yahoo</stp>
        <stp>YHOO</stp>
        <stp>42130</stp>
        <stp>Volume</stp>
        <tr r="L4" s="10"/>
      </tp>
      <tp>
        <v>200</v>
        <stp/>
        <stp>rtd-pgsql</stp>
        <stp>fundamentals_day_history_yahoo</stp>
        <stp>LNKD</stp>
        <stp>42130</stp>
        <stp>Open</stp>
        <tr r="I9" s="6"/>
      </tp>
      <tp t="s">
        <v>5/14/2015</v>
        <stp/>
        <stp>rtd-pgsql</stp>
        <stp>fundamentals_day_history_yahoo</stp>
        <stp>AAPL</stp>
        <stp>42130</stp>
        <stp>DividendPayDate</stp>
        <tr r="AO7" s="6"/>
      </tp>
      <tp t="s">
        <v>4/28/2015</v>
        <stp/>
        <stp>rtd-pgsql</stp>
        <stp>fundamentals_day_history_yahoo</stp>
        <stp>ORCL</stp>
        <stp>42130</stp>
        <stp>DividendPayDate</stp>
        <tr r="AO4" s="6"/>
      </tp>
      <tp>
        <v>1.5246</v>
        <stp/>
        <stp>rtd-pgsql</stp>
        <stp>currencies_day_history_yahoo</stp>
        <stp>GBPUSD</stp>
        <stp>42130</stp>
        <stp>Last</stp>
        <tr r="F9" s="11"/>
      </tp>
      <tp t="s">
        <v>357.69B</v>
        <stp/>
        <stp>rtd-pgsql</stp>
        <stp>fundamentals_day_history_yahoo</stp>
        <stp>GOOG</stp>
        <stp>42130</stp>
        <stp>MarketCap</stp>
        <tr r="AK6" s="6"/>
      </tp>
      <tp>
        <v>44.2</v>
        <stp/>
        <stp>rtd-pgsql</stp>
        <stp>fundamentals_day_history_yahoo</stp>
        <stp>ORCL</stp>
        <stp>42130</stp>
        <stp>Open</stp>
        <tr r="I4" s="6"/>
      </tp>
      <tp t="e">
        <v>#N/A</v>
        <stp/>
        <stp>rtd-pgsql</stp>
        <stp>fundamentals_day_history_yahoo</stp>
        <stp>YHOO</stp>
        <stp>42130</stp>
        <stp>DividendPayDate</stp>
        <tr r="AO5" s="6"/>
      </tp>
      <tp t="s">
        <v>25.05B</v>
        <stp/>
        <stp>rtd-pgsql</stp>
        <stp>fundamentals_day_history_yahoo</stp>
        <stp>LNKD</stp>
        <stp>42130</stp>
        <stp>MarketCap</stp>
        <tr r="AK9" s="6"/>
      </tp>
      <tp>
        <v>0.21</v>
        <stp/>
        <stp>rtd-pgsql</stp>
        <stp>fundamentals_day_history_yahoo</stp>
        <stp>YHOO</stp>
        <stp>42130</stp>
        <stp>EPSEstNextQuarter</stp>
        <tr r="AH5" s="6"/>
      </tp>
      <tp t="s">
        <v>728.15B</v>
        <stp/>
        <stp>rtd-pgsql</stp>
        <stp>fundamentals_day_history_yahoo</stp>
        <stp>AAPL</stp>
        <stp>42130</stp>
        <stp>MarketCap</stp>
        <tr r="AK7" s="6"/>
      </tp>
      <tp>
        <v>28609427</v>
        <stp/>
        <stp>rtd-pgsql</stp>
        <stp>fundamentals_day_history_yahoo</stp>
        <stp>FB</stp>
        <stp>42130</stp>
        <stp>Volume</stp>
        <tr r="L8" s="6"/>
      </tp>
      <tp>
        <v>126.72</v>
        <stp/>
        <stp>rtd-pgsql</stp>
        <stp>fundamentals_day_history_yahoo</stp>
        <stp>AAPL</stp>
        <stp>42130</stp>
        <stp>Open</stp>
        <tr r="I7" s="6"/>
      </tp>
      <tp>
        <v>12731968</v>
        <stp/>
        <stp>rtd-pgsql</stp>
        <stp>quote_day_history_yahoo</stp>
        <stp>ORCL</stp>
        <stp>42130</stp>
        <stp>Volume</stp>
        <tr r="L7" s="10"/>
      </tp>
      <tp>
        <v>41.73</v>
        <stp/>
        <stp>rtd-pgsql</stp>
        <stp>fundamentals_day_history_yahoo</stp>
        <stp>YHOO</stp>
        <stp>42130</stp>
        <stp>High</stp>
        <tr r="J5" s="6"/>
      </tp>
      <tp>
        <v>0.94097222222222221</v>
        <stp/>
        <stp>rtd-pgsql</stp>
        <stp>currencies_day_history_yahoo</stp>
        <stp>USDCHF</stp>
        <stp>42130</stp>
        <stp>LastTradeTime</stp>
        <tr r="E10" s="11"/>
      </tp>
      <tp>
        <v>37666000</v>
        <stp/>
        <stp>rtd-pgsql</stp>
        <stp>fundamentals_day_history_yahoo</stp>
        <stp>MSFT</stp>
        <stp>42130</stp>
        <stp>AverageDailyVolume</stp>
        <tr r="AC10" s="6"/>
      </tp>
      <tp>
        <v>0.94097222222222221</v>
        <stp/>
        <stp>rtd-pgsql</stp>
        <stp>currencies_day_history_yahoo</stp>
        <stp>USDCAD</stp>
        <stp>42130</stp>
        <stp>LastTradeTime</stp>
        <tr r="E8" s="11"/>
      </tp>
      <tp>
        <v>136.02000000000001</v>
        <stp/>
        <stp>rtd-pgsql</stp>
        <stp>fundamentals_day_history_yahoo</stp>
        <stp>LNKD</stp>
        <stp>42130</stp>
        <stp>YearLow</stp>
        <tr r="Q9" s="6"/>
      </tp>
      <tp>
        <v>78.81</v>
        <stp/>
        <stp>rtd-pgsql</stp>
        <stp>fundamentals_day_history_yahoo</stp>
        <stp>FB</stp>
        <stp>42130</stp>
        <stp>High</stp>
        <tr r="J8" s="6"/>
      </tp>
      <tp>
        <v>42131.023208009261</v>
        <stp/>
        <stp>rtd-pgsql</stp>
        <stp>currencies_day_history_yahoo</stp>
        <stp>NZDUSD</stp>
        <stp>42130</stp>
        <stp>LastUpdateTimeStamp</stp>
        <tr r="L5" s="11"/>
      </tp>
      <tp>
        <v>-1.5709000000000001E-2</v>
        <stp/>
        <stp>rtd-pgsql</stp>
        <stp>currencies_day_history_yahoo</stp>
        <stp>USDSEK</stp>
        <stp>42130</stp>
        <stp>PercentChange</stp>
        <tr r="H4" s="11"/>
      </tp>
      <tp>
        <v>486.23</v>
        <stp/>
        <stp>rtd-pgsql</stp>
        <stp>fundamentals_day_history_yahoo</stp>
        <stp>GOOG</stp>
        <stp>42130</stp>
        <stp>YearLow</stp>
        <tr r="Q6" s="6"/>
      </tp>
      <tp>
        <v>118.37</v>
        <stp/>
        <stp>rtd-pgsql</stp>
        <stp>fundamentals_day_history_yahoo</stp>
        <stp>AAPL</stp>
        <stp>42130</stp>
        <stp>MA200</stp>
        <tr r="X7" s="6"/>
      </tp>
      <tp>
        <v>42.11</v>
        <stp/>
        <stp>rtd-pgsql</stp>
        <stp>fundamentals_day_history_yahoo</stp>
        <stp>AAPL</stp>
        <stp>42130</stp>
        <stp>ChangeFromYearLow</stp>
        <tr r="T7" s="6"/>
      </tp>
      <tp>
        <v>42131.02320797454</v>
        <stp/>
        <stp>rtd-pgsql</stp>
        <stp>quote_day_history_yahoo</stp>
        <stp>MSFT</stp>
        <stp>42130</stp>
        <stp>LastUpdateTimeStamp</stp>
        <tr r="M9" s="10"/>
      </tp>
      <tp>
        <v>1.137</v>
        <stp/>
        <stp>rtd-pgsql</stp>
        <stp>currencies_day_history_yahoo</stp>
        <stp>EURUSD</stp>
        <stp>42130</stp>
        <stp>High</stp>
        <tr r="J6" s="11"/>
      </tp>
      <tp>
        <v>42131.023208043982</v>
        <stp/>
        <stp>rtd-pgsql</stp>
        <stp>currencies_day_history_yahoo</stp>
        <stp>USDSEK</stp>
        <stp>42130</stp>
        <stp>LastUpdateTimeStamp</stp>
        <tr r="L4" s="11"/>
      </tp>
      <tp>
        <v>4.0670000000000003E-3</v>
        <stp/>
        <stp>rtd-pgsql</stp>
        <stp>currencies_day_history_yahoo</stp>
        <stp>AUDUSD</stp>
        <stp>42130</stp>
        <stp>PercentChange</stp>
        <tr r="H7" s="11"/>
      </tp>
      <tp>
        <v>1.4429000000000001E-2</v>
        <stp/>
        <stp>rtd-pgsql</stp>
        <stp>currencies_day_history_yahoo</stp>
        <stp>EURUSD</stp>
        <stp>42130</stp>
        <stp>PercentChange</stp>
        <tr r="H6" s="11"/>
      </tp>
      <tp>
        <v>4.5129999999999997E-3</v>
        <stp/>
        <stp>rtd-pgsql</stp>
        <stp>currencies_day_history_yahoo</stp>
        <stp>GBPUSD</stp>
        <stp>42130</stp>
        <stp>PercentChange</stp>
        <tr r="H9" s="11"/>
      </tp>
      <tp>
        <v>-8.2799999999999992E-3</v>
        <stp/>
        <stp>rtd-pgsql</stp>
        <stp>currencies_day_history_yahoo</stp>
        <stp>NZDUSD</stp>
        <stp>42130</stp>
        <stp>PercentChange</stp>
        <tr r="H5" s="11"/>
      </tp>
      <tp>
        <v>52416498</v>
        <stp/>
        <stp>rtd-pgsql</stp>
        <stp>quote_day_history_yahoo</stp>
        <stp>MSFT</stp>
        <stp>42130</stp>
        <stp>Volume</stp>
        <tr r="L9" s="10"/>
      </tp>
      <tp>
        <v>13435000</v>
        <stp/>
        <stp>rtd-pgsql</stp>
        <stp>fundamentals_day_history_yahoo</stp>
        <stp>ORCL</stp>
        <stp>42130</stp>
        <stp>AverageDailyVolume</stp>
        <tr r="AC4" s="6"/>
      </tp>
      <tp t="e">
        <v>#N/A</v>
        <stp/>
        <stp>rtd-pgsql</stp>
        <stp>fundamentals_day_history_yahoo</stp>
        <stp>LNKD</stp>
        <stp>42130</stp>
        <stp>DividendPayDate</stp>
        <tr r="AO9" s="6"/>
      </tp>
      <tp>
        <v>1.5287999999999999</v>
        <stp/>
        <stp>rtd-pgsql</stp>
        <stp>currencies_day_history_yahoo</stp>
        <stp>GBPUSD</stp>
        <stp>42130</stp>
        <stp>High</stp>
        <tr r="J9" s="11"/>
      </tp>
      <tp>
        <v>0.43</v>
        <stp/>
        <stp>rtd-pgsql</stp>
        <stp>fundamentals_day_history_yahoo</stp>
        <stp>LNKD</stp>
        <stp>42130</stp>
        <stp>EPSEstNextQuarter</stp>
        <tr r="AH9" s="6"/>
      </tp>
      <tp>
        <v>531.24</v>
        <stp/>
        <stp>rtd-pgsql</stp>
        <stp>fundamentals_day_history_yahoo</stp>
        <stp>GOOG</stp>
        <stp>42130</stp>
        <stp>Open</stp>
        <tr r="I6" s="6"/>
      </tp>
      <tp t="e">
        <v>#N/A</v>
        <stp/>
        <stp>rtd-pgsql</stp>
        <stp>fundamentals_day_history_yahoo</stp>
        <stp>GOOG</stp>
        <stp>42130</stp>
        <stp>DividendPayDate</stp>
        <tr r="AO6" s="6"/>
      </tp>
      <tp>
        <v>0</v>
        <stp/>
        <stp>rtd-pgsql</stp>
        <stp>fundamentals_day_history_yahoo</stp>
        <stp>GOOG</stp>
        <stp>42130</stp>
        <stp>EPSEstNextQuarter</stp>
        <tr r="AH6" s="6"/>
      </tp>
      <tp>
        <v>0.66666666666666663</v>
        <stp/>
        <stp>rtd-pgsql</stp>
        <stp>fundamentals_day_history_yahoo</stp>
        <stp>FB</stp>
        <stp>42130</stp>
        <stp>LastTradeTime</stp>
        <tr r="E8" s="6"/>
      </tp>
      <tp>
        <v>41.31</v>
        <stp/>
        <stp>rtd-pgsql</stp>
        <stp>fundamentals_day_history_yahoo</stp>
        <stp>YHOO</stp>
        <stp>42130</stp>
        <stp>Open</stp>
        <tr r="I5" s="6"/>
      </tp>
      <tp>
        <v>42131.023208032406</v>
        <stp/>
        <stp>rtd-pgsql</stp>
        <stp>quote_day_history_yahoo</stp>
        <stp>YHOO</stp>
        <stp>42130</stp>
        <stp>LastUpdateTimeStamp</stp>
        <tr r="M4" s="10"/>
      </tp>
      <tp>
        <v>126.75</v>
        <stp/>
        <stp>rtd-pgsql</stp>
        <stp>fundamentals_day_history_yahoo</stp>
        <stp>AAPL</stp>
        <stp>42130</stp>
        <stp>High</stp>
        <tr r="J7" s="6"/>
      </tp>
      <tp>
        <v>0.91610000000000003</v>
        <stp/>
        <stp>rtd-pgsql</stp>
        <stp>currencies_day_history_yahoo</stp>
        <stp>USDCHF</stp>
        <stp>42130</stp>
        <stp>Last</stp>
        <tr r="F10" s="11"/>
      </tp>
      <tp>
        <v>1.2041999999999999</v>
        <stp/>
        <stp>rtd-pgsql</stp>
        <stp>currencies_day_history_yahoo</stp>
        <stp>USDCAD</stp>
        <stp>42130</stp>
        <stp>Last</stp>
        <tr r="F8" s="11"/>
      </tp>
      <tp>
        <v>0.61</v>
        <stp/>
        <stp>rtd-pgsql</stp>
        <stp>fundamentals_day_history_yahoo</stp>
        <stp>ORCL</stp>
        <stp>42130</stp>
        <stp>EPSEstNextQuarter</stp>
        <tr r="AH4" s="6"/>
      </tp>
      <tp>
        <v>119.452</v>
        <stp/>
        <stp>rtd-pgsql</stp>
        <stp>currencies_day_history_yahoo</stp>
        <stp>USDJPY</stp>
        <stp>42130</stp>
        <stp>Last</stp>
        <tr r="F11" s="11"/>
      </tp>
      <tp t="e">
        <v>#N/A</v>
        <stp/>
        <stp>rtd-pgsql</stp>
        <stp>fundamentals_day_history_yahoo</stp>
        <stp>FB</stp>
        <stp>42130</stp>
        <stp>DividendShare</stp>
        <tr r="AM8" s="6"/>
      </tp>
      <tp t="s">
        <v>NMS</v>
        <stp/>
        <stp>rtd-pgsql</stp>
        <stp>fundamentals_day_history_yahoo</stp>
        <stp>FB</stp>
        <stp>42130</stp>
        <stp>StockExchange</stp>
        <tr r="AW8" s="6"/>
      </tp>
      <tp>
        <v>8.2239000000000004</v>
        <stp/>
        <stp>rtd-pgsql</stp>
        <stp>currencies_day_history_yahoo</stp>
        <stp>USDSEK</stp>
        <stp>42130</stp>
        <stp>Last</stp>
        <tr r="F4" s="11"/>
      </tp>
      <tp>
        <v>0.75039999999999996</v>
        <stp/>
        <stp>rtd-pgsql</stp>
        <stp>currencies_day_history_yahoo</stp>
        <stp>NZDUSD</stp>
        <stp>42130</stp>
        <stp>Last</stp>
        <tr r="F5" s="11"/>
      </tp>
      <tp>
        <v>0.7974</v>
        <stp/>
        <stp>rtd-pgsql</stp>
        <stp>currencies_day_history_yahoo</stp>
        <stp>AUDUSD</stp>
        <stp>42130</stp>
        <stp>Last</stp>
        <tr r="F7" s="11"/>
      </tp>
      <tp>
        <v>42131.023207962964</v>
        <stp/>
        <stp>rtd-pgsql</stp>
        <stp>currencies_day_history_yahoo</stp>
        <stp>GBPUSD</stp>
        <stp>42130</stp>
        <stp>LastUpdateTimeStamp</stp>
        <tr r="L9" s="11"/>
      </tp>
      <tp>
        <v>-0.66</v>
        <stp/>
        <stp>rtd-pgsql</stp>
        <stp>quote_day_history_yahoo</stp>
        <stp>ORCL</stp>
        <stp>42130</stp>
        <stp>Change</stp>
        <tr r="G7" s="10"/>
      </tp>
      <tp>
        <v>42131.023207997685</v>
        <stp/>
        <stp>rtd-pgsql</stp>
        <stp>option_day_history_yahoo</stp>
        <stp>AAPL160115P00150000</stp>
        <stp>42130</stp>
        <stp>LastUpdateTimeStamp</stp>
        <tr r="U6" s="8"/>
      </tp>
      <tp>
        <v>0.63</v>
        <stp/>
        <stp>rtd-pgsql</stp>
        <stp>fundamentals_day_history_yahoo</stp>
        <stp>MSFT</stp>
        <stp>42130</stp>
        <stp>EPSEstNextQuarter</stp>
        <tr r="AH10" s="6"/>
      </tp>
      <tp>
        <v>77.959999999999994</v>
        <stp/>
        <stp>rtd-pgsql</stp>
        <stp>fundamentals_day_history_yahoo</stp>
        <stp>FB</stp>
        <stp>42130</stp>
        <stp>Open</stp>
        <tr r="I8" s="6"/>
      </tp>
      <tp>
        <v>0.54</v>
        <stp/>
        <stp>rtd-pgsql</stp>
        <stp>fundamentals_day_history_yahoo</stp>
        <stp>FB</stp>
        <stp>42130</stp>
        <stp>Change</stp>
        <tr r="G8" s="6"/>
      </tp>
      <tp>
        <v>42131.023207986109</v>
        <stp/>
        <stp>rtd-pgsql</stp>
        <stp>quote_day_history_yahoo</stp>
        <stp>ORCL</stp>
        <stp>42130</stp>
        <stp>LastUpdateTimeStamp</stp>
        <tr r="M7" s="10"/>
      </tp>
      <tp>
        <v>42131.023207905091</v>
        <stp/>
        <stp>rtd-pgsql</stp>
        <stp>quote_day_history_yahoo</stp>
        <stp>AAPL</stp>
        <stp>42130</stp>
        <stp>LastUpdateTimeStamp</stp>
        <tr r="M6" s="10"/>
      </tp>
      <tp>
        <v>-3.529E-3</v>
        <stp/>
        <stp>rtd-pgsql</stp>
        <stp>currencies_day_history_yahoo</stp>
        <stp>USDJPY</stp>
        <stp>42130</stp>
        <stp>PercentChange</stp>
        <tr r="H11" s="11"/>
      </tp>
      <tp>
        <v>200.22</v>
        <stp/>
        <stp>rtd-pgsql</stp>
        <stp>fundamentals_day_history_yahoo</stp>
        <stp>LNKD</stp>
        <stp>42130</stp>
        <stp>Last</stp>
        <tr r="F9" s="6"/>
      </tp>
      <tp>
        <v>1.1187</v>
        <stp/>
        <stp>rtd-pgsql</stp>
        <stp>currencies_day_history_yahoo</stp>
        <stp>EURUSD</stp>
        <stp>42130</stp>
        <stp>Open</stp>
        <tr r="I6" s="11"/>
      </tp>
      <tp>
        <v>46.28</v>
        <stp/>
        <stp>rtd-pgsql</stp>
        <stp>fundamentals_day_history_yahoo</stp>
        <stp>MSFT</stp>
        <stp>42130</stp>
        <stp>Last</stp>
        <tr r="F10" s="6"/>
      </tp>
      <tp t="e">
        <v>#N/A</v>
        <stp/>
        <stp>rtd-pgsql</stp>
        <stp>fundamentals_day_history_yahoo</stp>
        <stp>FB</stp>
        <stp>42130</stp>
        <stp>DividendYield</stp>
        <tr r="AL8" s="6"/>
      </tp>
      <tp>
        <v>1.5181</v>
        <stp/>
        <stp>rtd-pgsql</stp>
        <stp>currencies_day_history_yahoo</stp>
        <stp>GBPUSD</stp>
        <stp>42130</stp>
        <stp>Open</stp>
        <tr r="I9" s="11"/>
      </tp>
      <tp>
        <v>-1.32</v>
        <stp/>
        <stp>rtd-pgsql</stp>
        <stp>quote_day_history_yahoo</stp>
        <stp>MSFT</stp>
        <stp>42130</stp>
        <stp>Change</stp>
        <tr r="G9" s="10"/>
      </tp>
      <tp>
        <v>532.38</v>
        <stp/>
        <stp>rtd-pgsql</stp>
        <stp>fundamentals_day_history_yahoo</stp>
        <stp>GOOG</stp>
        <stp>42130</stp>
        <stp>High</stp>
        <tr r="J6" s="6"/>
      </tp>
      <tp>
        <v>43.26</v>
        <stp/>
        <stp>rtd-pgsql</stp>
        <stp>fundamentals_day_history_yahoo</stp>
        <stp>ORCL</stp>
        <stp>42130</stp>
        <stp>Last</stp>
        <tr r="F4" s="6"/>
      </tp>
      <tp>
        <v>42131.02320797454</v>
        <stp/>
        <stp>rtd-pgsql</stp>
        <stp>option_day_history_yahoo</stp>
        <stp>AAPL160115P00100000</stp>
        <stp>42130</stp>
        <stp>LastUpdateTimeStamp</stp>
        <tr r="U4" s="8"/>
      </tp>
      <tp>
        <v>42.6</v>
        <stp/>
        <stp>rtd-pgsql</stp>
        <stp>fundamentals_day_history_yahoo</stp>
        <stp>ORCL</stp>
        <stp>42130</stp>
        <stp>MA200</stp>
        <tr r="X4" s="6"/>
      </tp>
      <tp>
        <v>7.44</v>
        <stp/>
        <stp>rtd-pgsql</stp>
        <stp>fundamentals_day_history_yahoo</stp>
        <stp>ORCL</stp>
        <stp>42130</stp>
        <stp>ChangeFromYearLow</stp>
        <tr r="T4" s="6"/>
      </tp>
      <tp t="e">
        <v>#N/A</v>
        <stp/>
        <stp>rtd-pgsql</stp>
        <stp>fundamentals_day_history_yahoo</stp>
        <stp>FB</stp>
        <stp>42130</stp>
        <stp>ExDividendDate</stp>
        <tr r="AN8" s="6"/>
      </tp>
      <tp>
        <v>42131.023207962964</v>
        <stp/>
        <stp>rtd-pgsql</stp>
        <stp>quote_day_history_yahoo</stp>
        <stp>GOOG</stp>
        <stp>42130</stp>
        <stp>LastUpdateTimeStamp</stp>
        <tr r="M10" s="10"/>
      </tp>
      <tp>
        <v>45.1</v>
        <stp/>
        <stp>rtd-pgsql</stp>
        <stp>fundamentals_day_history_yahoo</stp>
        <stp>MSFT</stp>
        <stp>42130</stp>
        <stp>MA200</stp>
        <tr r="X10" s="6"/>
      </tp>
      <tp>
        <v>7.77</v>
        <stp/>
        <stp>rtd-pgsql</stp>
        <stp>fundamentals_day_history_yahoo</stp>
        <stp>MSFT</stp>
        <stp>42130</stp>
        <stp>ChangeFromYearLow</stp>
        <tr r="T10" s="6"/>
      </tp>
      <tp>
        <v>125.01</v>
        <stp/>
        <stp>rtd-pgsql</stp>
        <stp>fundamentals_day_history_yahoo</stp>
        <stp>AAPL</stp>
        <stp>42130</stp>
        <stp>Last</stp>
        <tr r="F7" s="6"/>
      </tp>
      <tp>
        <v>0.94097222222222221</v>
        <stp/>
        <stp>rtd-pgsql</stp>
        <stp>currencies_day_history_yahoo</stp>
        <stp>USDSEK</stp>
        <stp>42130</stp>
        <stp>LastTradeTime</stp>
        <tr r="E4" s="11"/>
      </tp>
      <tp>
        <v>38.51</v>
        <stp/>
        <stp>rtd-pgsql</stp>
        <stp>fundamentals_day_history_yahoo</stp>
        <stp>MSFT</stp>
        <stp>42130</stp>
        <stp>YearLow</stp>
        <tr r="Q10" s="6"/>
      </tp>
      <tp>
        <v>0.80310000000000004</v>
        <stp/>
        <stp>rtd-pgsql</stp>
        <stp>currencies_day_history_yahoo</stp>
        <stp>AUDUSD</stp>
        <stp>42130</stp>
        <stp>High</stp>
        <tr r="J7" s="11"/>
      </tp>
      <tp>
        <v>0.75670000000000004</v>
        <stp/>
        <stp>rtd-pgsql</stp>
        <stp>currencies_day_history_yahoo</stp>
        <stp>NZDUSD</stp>
        <stp>42130</stp>
        <stp>High</stp>
        <tr r="J5" s="11"/>
      </tp>
      <tp>
        <v>8.3610000000000007</v>
        <stp/>
        <stp>rtd-pgsql</stp>
        <stp>currencies_day_history_yahoo</stp>
        <stp>USDSEK</stp>
        <stp>42130</stp>
        <stp>High</stp>
        <tr r="J4" s="11"/>
      </tp>
      <tp>
        <v>1.2089000000000001</v>
        <stp/>
        <stp>rtd-pgsql</stp>
        <stp>currencies_day_history_yahoo</stp>
        <stp>USDCAD</stp>
        <stp>42130</stp>
        <stp>High</stp>
        <tr r="J8" s="11"/>
      </tp>
      <tp>
        <v>0.92820000000000003</v>
        <stp/>
        <stp>rtd-pgsql</stp>
        <stp>currencies_day_history_yahoo</stp>
        <stp>USDCHF</stp>
        <stp>42130</stp>
        <stp>High</stp>
        <tr r="J10" s="11"/>
      </tp>
      <tp>
        <v>120.042</v>
        <stp/>
        <stp>rtd-pgsql</stp>
        <stp>currencies_day_history_yahoo</stp>
        <stp>USDJPY</stp>
        <stp>42130</stp>
        <stp>High</stp>
        <tr r="J11" s="11"/>
      </tp>
      <tp t="s">
        <v>374.39B</v>
        <stp/>
        <stp>rtd-pgsql</stp>
        <stp>fundamentals_day_history_yahoo</stp>
        <stp>MSFT</stp>
        <stp>42130</stp>
        <stp>MarketCap</stp>
        <tr r="AK10" s="6"/>
      </tp>
      <tp>
        <v>-2.1540000000000001E-3</v>
        <stp/>
        <stp>rtd-pgsql</stp>
        <stp>currencies_day_history_yahoo</stp>
        <stp>USDCAD</stp>
        <stp>42130</stp>
        <stp>PercentChange</stp>
        <tr r="H8" s="11"/>
      </tp>
      <tp>
        <v>72035471</v>
        <stp/>
        <stp>rtd-pgsql</stp>
        <stp>quote_day_history_yahoo</stp>
        <stp>AAPL</stp>
        <stp>42130</stp>
        <stp>Volume</stp>
        <tr r="L6" s="10"/>
      </tp>
      <tp>
        <v>-1.1203000000000001E-2</v>
        <stp/>
        <stp>rtd-pgsql</stp>
        <stp>currencies_day_history_yahoo</stp>
        <stp>USDCHF</stp>
        <stp>42130</stp>
        <stp>PercentChange</stp>
        <tr r="H10" s="11"/>
      </tp>
      <tp>
        <v>0.39</v>
        <stp/>
        <stp>rtd-pgsql</stp>
        <stp>quote_day_history_yahoo</stp>
        <stp>LNKD</stp>
        <stp>42130</stp>
        <stp>Change</stp>
        <tr r="G5" s="10"/>
      </tp>
      <tp>
        <v>56.26</v>
        <stp/>
        <stp>rtd-pgsql</stp>
        <stp>fundamentals_day_history_yahoo</stp>
        <stp>FB</stp>
        <stp>42130</stp>
        <stp>YearLow</stp>
        <tr r="Q8" s="6"/>
      </tp>
      <tp t="s">
        <v>188.92B</v>
        <stp/>
        <stp>rtd-pgsql</stp>
        <stp>fundamentals_day_history_yahoo</stp>
        <stp>ORCL</stp>
        <stp>42130</stp>
        <stp>MarketCap</stp>
        <tr r="AK4" s="6"/>
      </tp>
      <tp>
        <v>42131.023208009261</v>
        <stp/>
        <stp>rtd-pgsql</stp>
        <stp>quote_day_history_yahoo</stp>
        <stp>LNKD</stp>
        <stp>42130</stp>
        <stp>LastUpdateTimeStamp</stp>
        <tr r="M5" s="10"/>
      </tp>
      <tp>
        <v>200.64</v>
        <stp/>
        <stp>rtd-pgsql</stp>
        <stp>fundamentals_day_history_yahoo</stp>
        <stp>LNKD</stp>
        <stp>42130</stp>
        <stp>High</stp>
        <tr r="J9" s="6"/>
      </tp>
      <tp>
        <v>47.77</v>
        <stp/>
        <stp>rtd-pgsql</stp>
        <stp>fundamentals_day_history_yahoo</stp>
        <stp>MSFT</stp>
        <stp>42130</stp>
        <stp>High</stp>
        <tr r="J10" s="6"/>
      </tp>
      <tp t="s">
        <v>6/11/2015</v>
        <stp/>
        <stp>rtd-pgsql</stp>
        <stp>fundamentals_day_history_yahoo</stp>
        <stp>MSFT</stp>
        <stp>42130</stp>
        <stp>DividendPayDate</stp>
        <tr r="AO10" s="6"/>
      </tp>
      <tp>
        <v>39.25</v>
        <stp/>
        <stp>rtd-pgsql</stp>
        <stp>fundamentals_day_history_yahoo</stp>
        <stp>FB</stp>
        <stp>42130</stp>
        <stp>PriceEPSEstCurrentYear</stp>
        <tr r="AS8" s="6"/>
      </tp>
      <tp>
        <v>42131.02320802083</v>
        <stp/>
        <stp>rtd-pgsql</stp>
        <stp>currencies_day_history_yahoo</stp>
        <stp>USDJPY</stp>
        <stp>42130</stp>
        <stp>LastUpdateTimeStamp</stp>
        <tr r="L11" s="11"/>
      </tp>
      <tp>
        <v>0.36</v>
        <stp/>
        <stp>rtd-pgsql</stp>
        <stp>quote_day_history_yahoo</stp>
        <stp>YHOO</stp>
        <stp>42130</stp>
        <stp>Change</stp>
        <tr r="G4" s="10"/>
      </tp>
      <tp>
        <v>-6.58</v>
        <stp/>
        <stp>rtd-pgsql</stp>
        <stp>quote_day_history_yahoo</stp>
        <stp>GOOG</stp>
        <stp>42130</stp>
        <stp>Change</stp>
        <tr r="G10" s="10"/>
      </tp>
      <tp t="e">
        <v>#N/A</v>
        <stp/>
        <stp>rtd-pgsql</stp>
        <stp>fundamentals_day_history_yahoo</stp>
        <stp>FB</stp>
        <stp>42130</stp>
        <stp>DividendPayDate</stp>
        <tr r="AO8" s="6"/>
      </tp>
      <tp>
        <v>1.04</v>
        <stp/>
        <stp>rtd-pgsql</stp>
        <stp>fundamentals_day_history_yahoo</stp>
        <stp>FB</stp>
        <stp>42130</stp>
        <stp>EarningsShare</stp>
        <tr r="AJ8" s="6"/>
      </tp>
      <tp t="e">
        <v>#N/A</v>
        <stp/>
        <stp>rtd-pgsql</stp>
        <stp>fundamentals_day_history_yahoo</stp>
        <stp>FB</stp>
        <stp>42130</stp>
        <stp>Notes</stp>
        <tr r="AY8" s="6"/>
      </tp>
      <tp>
        <v>524.22</v>
        <stp/>
        <stp>rtd-pgsql</stp>
        <stp>fundamentals_day_history_yahoo</stp>
        <stp>GOOG</stp>
        <stp>42130</stp>
        <stp>Last</stp>
        <tr r="F6" s="6"/>
      </tp>
      <tp>
        <v>44.24</v>
        <stp/>
        <stp>rtd-pgsql</stp>
        <stp>fundamentals_day_history_yahoo</stp>
        <stp>ORCL</stp>
        <stp>42130</stp>
        <stp>High</stp>
        <tr r="J4" s="6"/>
      </tp>
      <tp>
        <v>52497600</v>
        <stp/>
        <stp>rtd-pgsql</stp>
        <stp>fundamentals_day_history_yahoo</stp>
        <stp>AAPL</stp>
        <stp>42130</stp>
        <stp>AverageDailyVolume</stp>
        <tr r="AC7" s="6"/>
      </tp>
      <tp>
        <v>0.94097222222222221</v>
        <stp/>
        <stp>rtd-pgsql</stp>
        <stp>currencies_day_history_yahoo</stp>
        <stp>NZDUSD</stp>
        <stp>42130</stp>
        <stp>LastTradeTime</stp>
        <tr r="E5" s="11"/>
      </tp>
      <tp>
        <v>0.94097222222222221</v>
        <stp/>
        <stp>rtd-pgsql</stp>
        <stp>currencies_day_history_yahoo</stp>
        <stp>AUDUSD</stp>
        <stp>42130</stp>
        <stp>LastTradeTime</stp>
        <tr r="E7" s="11"/>
      </tp>
      <tp>
        <v>0.94097222222222221</v>
        <stp/>
        <stp>rtd-pgsql</stp>
        <stp>currencies_day_history_yahoo</stp>
        <stp>GBPUSD</stp>
        <stp>42130</stp>
        <stp>LastTradeTime</stp>
        <tr r="E9" s="11"/>
      </tp>
      <tp>
        <v>0.94097222222222221</v>
        <stp/>
        <stp>rtd-pgsql</stp>
        <stp>currencies_day_history_yahoo</stp>
        <stp>EURUSD</stp>
        <stp>42130</stp>
        <stp>LastTradeTime</stp>
        <tr r="E6" s="11"/>
      </tp>
      <tp>
        <v>0.78</v>
        <stp/>
        <stp>rtd-pgsql</stp>
        <stp>fundamentals_day_history_yahoo</stp>
        <stp>YHOO</stp>
        <stp>42130</stp>
        <stp>EPSEstCurrentYear</stp>
        <tr r="AG5" s="6"/>
      </tp>
      <tp>
        <v>-0.27500000000000002</v>
        <stp/>
        <stp>rtd-pgsql</stp>
        <stp>fundamentals_day_history_yahoo</stp>
        <stp>LNKD</stp>
        <stp>42130</stp>
        <stp>PercentChangeFromYearHigh</stp>
        <tr r="U9" s="6"/>
      </tp>
      <tp>
        <v>43.92</v>
        <stp/>
        <stp>rtd-pgsql</stp>
        <stp>fundamentals_day_history_yahoo</stp>
        <stp>ORCL</stp>
        <stp>42130</stp>
        <stp>PrevClose</stp>
        <tr r="N4" s="6"/>
      </tp>
      <tp t="s">
        <v>521.09 - 532.38</v>
        <stp/>
        <stp>rtd-pgsql</stp>
        <stp>fundamentals_day_history_yahoo</stp>
        <stp>GOOG</stp>
        <stp>42130</stp>
        <stp>DaysRange</stp>
        <tr r="M6" s="6"/>
      </tp>
      <tp>
        <v>4.3</v>
        <stp/>
        <stp>rtd-pgsql</stp>
        <stp>fundamentals_day_history_yahoo</stp>
        <stp>LNKD</stp>
        <stp>42130</stp>
        <stp>ShortRatio</stp>
        <tr r="O9" s="6"/>
      </tp>
      <tp>
        <v>-0.15920000000000001</v>
        <stp/>
        <stp>rtd-pgsql</stp>
        <stp>fundamentals_day_history_yahoo</stp>
        <stp>LNKD</stp>
        <stp>42130</stp>
        <stp>PercentChangeFromMA200</stp>
        <tr r="AB9" s="6"/>
      </tp>
      <tp>
        <v>44.3</v>
        <stp/>
        <stp>rtd-pgsql</stp>
        <stp>fundamentals_day_history_yahoo</stp>
        <stp>YHOO</stp>
        <stp>42130</stp>
        <stp>MA50</stp>
        <tr r="W5" s="6"/>
      </tp>
      <tp>
        <v>8.1765000000000008</v>
        <stp/>
        <stp>rtd-pgsql</stp>
        <stp>currencies_day_history_yahoo</stp>
        <stp>USDSEK</stp>
        <stp>42130</stp>
        <stp>Low</stp>
        <tr r="K4" s="11"/>
      </tp>
      <tp>
        <v>-0.1234</v>
        <stp/>
        <stp>rtd-pgsql</stp>
        <stp>fundamentals_day_history_yahoo</stp>
        <stp>GOOG</stp>
        <stp>42130</stp>
        <stp>PercentChangeFromYearHigh</stp>
        <tr r="U6" s="6"/>
      </tp>
      <tp>
        <v>47.6</v>
        <stp/>
        <stp>rtd-pgsql</stp>
        <stp>fundamentals_day_history_yahoo</stp>
        <stp>MSFT</stp>
        <stp>42130</stp>
        <stp>PrevClose</stp>
        <tr r="N10" s="6"/>
      </tp>
      <tp t="s">
        <v>196.11 - 200.64</v>
        <stp/>
        <stp>rtd-pgsql</stp>
        <stp>fundamentals_day_history_yahoo</stp>
        <stp>LNKD</stp>
        <stp>42130</stp>
        <stp>DaysRange</stp>
        <tr r="M9" s="6"/>
      </tp>
      <tp>
        <v>4.9400000000000004</v>
        <stp/>
        <stp>rtd-pgsql</stp>
        <stp>fundamentals_day_history_yahoo</stp>
        <stp>ORCL</stp>
        <stp>42130</stp>
        <stp>PriceSales</stp>
        <tr r="AR4" s="6"/>
      </tp>
      <tp>
        <v>3.2</v>
        <stp/>
        <stp>rtd-pgsql</stp>
        <stp>option_day_history_yahoo</stp>
        <stp>AAPL160115C00150000</stp>
        <stp>42130</stp>
        <stp>Ask</stp>
        <tr r="Q7" s="8"/>
      </tp>
      <tp t="e">
        <v>#N/A</v>
        <stp/>
        <stp>rtd-pgsql</stp>
        <stp>fundamentals_day_history_yahoo</stp>
        <stp>LNKD</stp>
        <stp>42130</stp>
        <stp>Commission</stp>
        <tr r="AX9" s="6"/>
      </tp>
      <tp>
        <v>82.01</v>
        <stp/>
        <stp>rtd-pgsql</stp>
        <stp>fundamentals_day_history_yahoo</stp>
        <stp>FB</stp>
        <stp>42130</stp>
        <stp>MA50</stp>
        <tr r="W8" s="6"/>
      </tp>
      <tp>
        <v>3.05</v>
        <stp/>
        <stp>rtd-pgsql</stp>
        <stp>option_day_history_yahoo</stp>
        <stp>AAPL160115C00150000</stp>
        <stp>42130</stp>
        <stp>Bid</stp>
        <tr r="P7" s="8"/>
      </tp>
      <tp>
        <v>-3.77</v>
        <stp/>
        <stp>rtd-pgsql</stp>
        <stp>fundamentals_day_history_yahoo</stp>
        <stp>MSFT</stp>
        <stp>42130</stp>
        <stp>ChangeFromYearHigh</stp>
        <tr r="S10" s="6"/>
      </tp>
      <tp>
        <v>70</v>
        <stp/>
        <stp>rtd-pgsql</stp>
        <stp>option_day_history_yahoo</stp>
        <stp>AAPL160115P00150000</stp>
        <stp>42130</stp>
        <stp>Volume</stp>
        <tr r="R6" s="8"/>
      </tp>
      <tp>
        <v>560</v>
        <stp/>
        <stp>rtd-pgsql</stp>
        <stp>option_day_history_yahoo</stp>
        <stp>AAPL160115P00100000</stp>
        <stp>42130</stp>
        <stp>Volume</stp>
        <tr r="R4" s="8"/>
      </tp>
      <tp>
        <v>2146</v>
        <stp/>
        <stp>rtd-pgsql</stp>
        <stp>option_day_history_yahoo</stp>
        <stp>AAPL160115C00150000</stp>
        <stp>42130</stp>
        <stp>Volume</stp>
        <tr r="R7" s="8"/>
      </tp>
      <tp>
        <v>19.21</v>
        <stp/>
        <stp>rtd-pgsql</stp>
        <stp>fundamentals_day_history_yahoo</stp>
        <stp>MSFT</stp>
        <stp>42130</stp>
        <stp>PE</stp>
        <tr r="AE10" s="6"/>
      </tp>
      <tp>
        <v>2290</v>
        <stp/>
        <stp>rtd-pgsql</stp>
        <stp>option_day_history_yahoo</stp>
        <stp>AAPL160115C00100000</stp>
        <stp>42130</stp>
        <stp>Volume</stp>
        <tr r="R5" s="8"/>
      </tp>
      <tp t="s">
        <v>38.51 - 50.05</v>
        <stp/>
        <stp>rtd-pgsql</stp>
        <stp>fundamentals_day_history_yahoo</stp>
        <stp>MSFT</stp>
        <stp>42130</stp>
        <stp>YearRange</stp>
        <tr r="R10" s="6"/>
      </tp>
      <tp>
        <v>148.05000000000001</v>
        <stp/>
        <stp>rtd-pgsql</stp>
        <stp>fundamentals_day_history_yahoo</stp>
        <stp>AAPL</stp>
        <stp>42130</stp>
        <stp>OneYearTargetPrice</stp>
        <tr r="AD7" s="6"/>
      </tp>
      <tp>
        <v>1.5</v>
        <stp/>
        <stp>rtd-pgsql</stp>
        <stp>fundamentals_day_history_yahoo</stp>
        <stp>GOOG</stp>
        <stp>42130</stp>
        <stp>ShortRatio</stp>
        <tr r="O6" s="6"/>
      </tp>
      <tp>
        <v>2.1</v>
        <stp/>
        <stp>rtd-pgsql</stp>
        <stp>fundamentals_day_history_yahoo</stp>
        <stp>YHOO</stp>
        <stp>42130</stp>
        <stp>ShortRatio</stp>
        <tr r="O5" s="6"/>
      </tp>
      <tp>
        <v>4.0599999999999996</v>
        <stp/>
        <stp>rtd-pgsql</stp>
        <stp>fundamentals_day_history_yahoo</stp>
        <stp>MSFT</stp>
        <stp>42130</stp>
        <stp>PriceSales</stp>
        <tr r="AR10" s="6"/>
      </tp>
      <tp>
        <v>-0.1027</v>
        <stp/>
        <stp>rtd-pgsql</stp>
        <stp>fundamentals_day_history_yahoo</stp>
        <stp>YHOO</stp>
        <stp>42130</stp>
        <stp>PercentChangeFromMA200</stp>
        <tr r="AB5" s="6"/>
      </tp>
      <tp>
        <v>-2.1000000000000001E-2</v>
        <stp/>
        <stp>rtd-pgsql</stp>
        <stp>fundamentals_day_history_yahoo</stp>
        <stp>GOOG</stp>
        <stp>42130</stp>
        <stp>PercentChangeFromMA200</stp>
        <tr r="AB6" s="6"/>
      </tp>
      <tp>
        <v>27.3</v>
        <stp/>
        <stp>rtd-pgsql</stp>
        <stp>option_day_history_yahoo</stp>
        <stp>AAPL160115C00100000</stp>
        <stp>42130</stp>
        <stp>Ask</stp>
        <tr r="Q5" s="8"/>
      </tp>
      <tp t="s">
        <v>35.82 - 46.71</v>
        <stp/>
        <stp>rtd-pgsql</stp>
        <stp>fundamentals_day_history_yahoo</stp>
        <stp>ORCL</stp>
        <stp>42130</stp>
        <stp>YearRange</stp>
        <tr r="R4" s="6"/>
      </tp>
      <tp t="s">
        <v/>
        <stp/>
        <stp>rtd-pgsql</stp>
        <stp>fundamentals_day_history_yahoo</stp>
        <stp>YHOO</stp>
        <stp>42130</stp>
        <stp>RTD_LastMessage</stp>
        <tr r="BA5" s="6"/>
      </tp>
      <tp>
        <v>1.99</v>
        <stp/>
        <stp>rtd-pgsql</stp>
        <stp>fundamentals_day_history_yahoo</stp>
        <stp>LNKD</stp>
        <stp>42130</stp>
        <stp>EPSEstCurrentYear</stp>
        <tr r="AG9" s="6"/>
      </tp>
      <tp>
        <v>-0.20829999999999999</v>
        <stp/>
        <stp>rtd-pgsql</stp>
        <stp>fundamentals_day_history_yahoo</stp>
        <stp>YHOO</stp>
        <stp>42130</stp>
        <stp>PercentChangeFromYearHigh</stp>
        <tr r="U5" s="6"/>
      </tp>
      <tp t="s">
        <v/>
        <stp/>
        <stp>rtd-pgsql</stp>
        <stp>fundamentals_day_history_yahoo</stp>
        <stp>ORCL</stp>
        <stp>42130</stp>
        <stp>RTD_LastMessage</stp>
        <tr r="BA4" s="6"/>
      </tp>
      <tp>
        <v>18.07</v>
        <stp/>
        <stp>rtd-pgsql</stp>
        <stp>fundamentals_day_history_yahoo</stp>
        <stp>ORCL</stp>
        <stp>42130</stp>
        <stp>PE</stp>
        <tr r="AE4" s="6"/>
      </tp>
      <tp t="s">
        <v/>
        <stp/>
        <stp>rtd-pgsql</stp>
        <stp>fundamentals_day_history_yahoo</stp>
        <stp>AAPL</stp>
        <stp>42130</stp>
        <stp>RTD_LastMessage</stp>
        <tr r="BA7" s="6"/>
      </tp>
      <tp>
        <v>46.02</v>
        <stp/>
        <stp>rtd-pgsql</stp>
        <stp>quote_day_history_yahoo</stp>
        <stp>MSFT</stp>
        <stp>42130</stp>
        <stp>Low</stp>
        <tr r="K9" s="10"/>
      </tp>
      <tp t="e">
        <v>#N/A</v>
        <stp/>
        <stp>rtd-pgsql</stp>
        <stp>fundamentals_day_history_yahoo</stp>
        <stp>YHOO</stp>
        <stp>42130</stp>
        <stp>Commission</stp>
        <tr r="AX5" s="6"/>
      </tp>
      <tp>
        <v>-3.45</v>
        <stp/>
        <stp>rtd-pgsql</stp>
        <stp>fundamentals_day_history_yahoo</stp>
        <stp>ORCL</stp>
        <stp>42130</stp>
        <stp>ChangeFromYearHigh</stp>
        <tr r="S4" s="6"/>
      </tp>
      <tp t="e">
        <v>#N/A</v>
        <stp/>
        <stp>rtd-pgsql</stp>
        <stp>fundamentals_day_history_yahoo</stp>
        <stp>GOOG</stp>
        <stp>42130</stp>
        <stp>Commission</stp>
        <tr r="AX6" s="6"/>
      </tp>
      <tp>
        <v>28.92</v>
        <stp/>
        <stp>rtd-pgsql</stp>
        <stp>fundamentals_day_history_yahoo</stp>
        <stp>GOOG</stp>
        <stp>42130</stp>
        <stp>EPSEstCurrentYear</stp>
        <tr r="AG6" s="6"/>
      </tp>
      <tp>
        <v>0.746</v>
        <stp/>
        <stp>rtd-pgsql</stp>
        <stp>currencies_day_history_yahoo</stp>
        <stp>NZDUSD</stp>
        <stp>42130</stp>
        <stp>Low</stp>
        <tr r="K5" s="11"/>
      </tp>
      <tp t="s">
        <v>41.21 - 41.73</v>
        <stp/>
        <stp>rtd-pgsql</stp>
        <stp>fundamentals_day_history_yahoo</stp>
        <stp>YHOO</stp>
        <stp>42130</stp>
        <stp>DaysRange</stp>
        <tr r="M5" s="6"/>
      </tp>
      <tp>
        <v>27.05</v>
        <stp/>
        <stp>rtd-pgsql</stp>
        <stp>option_day_history_yahoo</stp>
        <stp>AAPL160115C00100000</stp>
        <stp>42130</stp>
        <stp>Bid</stp>
        <tr r="P5" s="8"/>
      </tp>
      <tp>
        <v>1.1173999999999999</v>
        <stp/>
        <stp>rtd-pgsql</stp>
        <stp>currencies_day_history_yahoo</stp>
        <stp>EURUSD</stp>
        <stp>42130</stp>
        <stp>Low</stp>
        <tr r="K6" s="11"/>
      </tp>
      <tp>
        <v>0.79179999999999995</v>
        <stp/>
        <stp>rtd-pgsql</stp>
        <stp>currencies_day_history_yahoo</stp>
        <stp>AUDUSD</stp>
        <stp>42130</stp>
        <stp>Low</stp>
        <tr r="K7" s="11"/>
      </tp>
      <tp>
        <v>11.11</v>
        <stp/>
        <stp>rtd-pgsql</stp>
        <stp>fundamentals_day_history_yahoo</stp>
        <stp>MSFT</stp>
        <stp>42130</stp>
        <stp>BookValue</stp>
        <tr r="AP10" s="6"/>
      </tp>
      <tp>
        <v>1.8</v>
        <stp/>
        <stp>rtd-pgsql</stp>
        <stp>fundamentals_day_history_yahoo</stp>
        <stp>ORCL</stp>
        <stp>42130</stp>
        <stp>ShortRatio</stp>
        <tr r="O4" s="6"/>
      </tp>
      <tp>
        <v>1.5600000000000001E-2</v>
        <stp/>
        <stp>rtd-pgsql</stp>
        <stp>fundamentals_day_history_yahoo</stp>
        <stp>ORCL</stp>
        <stp>42130</stp>
        <stp>PercentChangeFromMA200</stp>
        <tr r="AB4" s="6"/>
      </tp>
      <tp>
        <v>-3.91</v>
        <stp/>
        <stp>rtd-pgsql</stp>
        <stp>fundamentals_day_history_yahoo</stp>
        <stp>FB</stp>
        <stp>42130</stp>
        <stp>ChangeFromMA50</stp>
        <tr r="Y8" s="6"/>
      </tp>
      <tp t="s">
        <v/>
        <stp/>
        <stp>rtd-pgsql</stp>
        <stp>quote_day_history_yahoo</stp>
        <stp>FB</stp>
        <stp>42130</stp>
        <stp>RTD_LastMessage</stp>
        <tr r="N8" s="10"/>
      </tp>
      <tp t="s">
        <v>6.28B</v>
        <stp/>
        <stp>rtd-pgsql</stp>
        <stp>fundamentals_day_history_yahoo</stp>
        <stp>FB</stp>
        <stp>42130</stp>
        <stp>EBITDA</stp>
        <tr r="AU8" s="6"/>
      </tp>
      <tp>
        <v>8.98</v>
        <stp/>
        <stp>rtd-pgsql</stp>
        <stp>fundamentals_day_history_yahoo</stp>
        <stp>AAPL</stp>
        <stp>42130</stp>
        <stp>EPSEstCurrentYear</stp>
        <tr r="AG7" s="6"/>
      </tp>
      <tp>
        <v>11</v>
        <stp/>
        <stp>rtd-pgsql</stp>
        <stp>fundamentals_day_history_yahoo</stp>
        <stp>ORCL</stp>
        <stp>42130</stp>
        <stp>BookValue</stp>
        <tr r="AP4" s="6"/>
      </tp>
      <tp>
        <v>11.27</v>
        <stp/>
        <stp>rtd-pgsql</stp>
        <stp>fundamentals_day_history_yahoo</stp>
        <stp>LNKD</stp>
        <stp>42130</stp>
        <stp>PriceSales</stp>
        <tr r="AR9" s="6"/>
      </tp>
      <tp>
        <v>5.69</v>
        <stp/>
        <stp>rtd-pgsql</stp>
        <stp>fundamentals_day_history_yahoo</stp>
        <stp>YHOO</stp>
        <stp>42130</stp>
        <stp>PE</stp>
        <tr r="AE5" s="6"/>
      </tp>
      <tp>
        <v>24.78</v>
        <stp/>
        <stp>rtd-pgsql</stp>
        <stp>fundamentals_day_history_yahoo</stp>
        <stp>GOOG</stp>
        <stp>42130</stp>
        <stp>PE</stp>
        <tr r="AE6" s="6"/>
      </tp>
      <tp t="e">
        <v>#N/A</v>
        <stp/>
        <stp>rtd-pgsql</stp>
        <stp>fundamentals_day_history_yahoo</stp>
        <stp>ORCL</stp>
        <stp>42130</stp>
        <stp>Commission</stp>
        <tr r="AX4" s="6"/>
      </tp>
      <tp>
        <v>-73.790000000000006</v>
        <stp/>
        <stp>rtd-pgsql</stp>
        <stp>fundamentals_day_history_yahoo</stp>
        <stp>GOOG</stp>
        <stp>42130</stp>
        <stp>ChangeFromYearHigh</stp>
        <tr r="S6" s="6"/>
      </tp>
      <tp>
        <v>-10.96</v>
        <stp/>
        <stp>rtd-pgsql</stp>
        <stp>fundamentals_day_history_yahoo</stp>
        <stp>YHOO</stp>
        <stp>42130</stp>
        <stp>ChangeFromYearHigh</stp>
        <tr r="S5" s="6"/>
      </tp>
      <tp>
        <v>0.91139999999999999</v>
        <stp/>
        <stp>rtd-pgsql</stp>
        <stp>currencies_day_history_yahoo</stp>
        <stp>USDCHF</stp>
        <stp>42130</stp>
        <stp>Low</stp>
        <tr r="K10" s="11"/>
      </tp>
      <tp>
        <v>3.99</v>
        <stp/>
        <stp>rtd-pgsql</stp>
        <stp>fundamentals_day_history_yahoo</stp>
        <stp>ORCL</stp>
        <stp>42130</stp>
        <stp>PriceBook</stp>
        <tr r="AQ4" s="6"/>
      </tp>
      <tp>
        <v>4.28</v>
        <stp/>
        <stp>rtd-pgsql</stp>
        <stp>fundamentals_day_history_yahoo</stp>
        <stp>MSFT</stp>
        <stp>42130</stp>
        <stp>PriceBook</stp>
        <tr r="AQ10" s="6"/>
      </tp>
      <tp>
        <v>2.1</v>
        <stp/>
        <stp>rtd-pgsql</stp>
        <stp>fundamentals_day_history_yahoo</stp>
        <stp>MSFT</stp>
        <stp>42130</stp>
        <stp>ShortRatio</stp>
        <tr r="O10" s="6"/>
      </tp>
      <tp>
        <v>8.31</v>
        <stp/>
        <stp>rtd-pgsql</stp>
        <stp>fundamentals_day_history_yahoo</stp>
        <stp>YHOO</stp>
        <stp>42130</stp>
        <stp>PriceSales</stp>
        <tr r="AR5" s="6"/>
      </tp>
      <tp t="s">
        <v/>
        <stp/>
        <stp>rtd-pgsql</stp>
        <stp>fundamentals_day_history_yahoo</stp>
        <stp>GOOG</stp>
        <stp>42130</stp>
        <stp>RTD_LastMessage</stp>
        <tr r="BA6" s="6"/>
      </tp>
      <tp>
        <v>5.34</v>
        <stp/>
        <stp>rtd-pgsql</stp>
        <stp>fundamentals_day_history_yahoo</stp>
        <stp>GOOG</stp>
        <stp>42130</stp>
        <stp>PriceSales</stp>
        <tr r="AR6" s="6"/>
      </tp>
      <tp>
        <v>2.6099999999999998E-2</v>
        <stp/>
        <stp>rtd-pgsql</stp>
        <stp>fundamentals_day_history_yahoo</stp>
        <stp>MSFT</stp>
        <stp>42130</stp>
        <stp>PercentChangeFromMA200</stp>
        <tr r="AB10" s="6"/>
      </tp>
      <tp>
        <v>1.1940999999999999</v>
        <stp/>
        <stp>rtd-pgsql</stp>
        <stp>currencies_day_history_yahoo</stp>
        <stp>USDCAD</stp>
        <stp>42130</stp>
        <stp>Low</stp>
        <tr r="K8" s="11"/>
      </tp>
      <tp t="s">
        <v>123.36 - 126.75</v>
        <stp/>
        <stp>rtd-pgsql</stp>
        <stp>fundamentals_day_history_yahoo</stp>
        <stp>AAPL</stp>
        <stp>42130</stp>
        <stp>DaysRange</stp>
        <tr r="M7" s="6"/>
      </tp>
      <tp t="s">
        <v/>
        <stp/>
        <stp>rtd-pgsql</stp>
        <stp>fundamentals_day_history_yahoo</stp>
        <stp>LNKD</stp>
        <stp>42130</stp>
        <stp>RTD_LastMessage</stp>
        <tr r="BA9" s="6"/>
      </tp>
      <tp t="e">
        <v>#N/A</v>
        <stp/>
        <stp>rtd-pgsql</stp>
        <stp>fundamentals_day_history_yahoo</stp>
        <stp>LNKD</stp>
        <stp>42130</stp>
        <stp>PE</stp>
        <tr r="AE9" s="6"/>
      </tp>
      <tp>
        <v>-75.959999999999994</v>
        <stp/>
        <stp>rtd-pgsql</stp>
        <stp>fundamentals_day_history_yahoo</stp>
        <stp>LNKD</stp>
        <stp>42130</stp>
        <stp>ChangeFromYearHigh</stp>
        <tr r="S9" s="6"/>
      </tp>
      <tp>
        <v>-7.0800000000000002E-2</v>
        <stp/>
        <stp>rtd-pgsql</stp>
        <stp>fundamentals_day_history_yahoo</stp>
        <stp>AAPL</stp>
        <stp>42130</stp>
        <stp>PercentChangeFromYearHigh</stp>
        <tr r="U7" s="6"/>
      </tp>
      <tp t="e">
        <v>#N/A</v>
        <stp/>
        <stp>rtd-pgsql</stp>
        <stp>fundamentals_day_history_yahoo</stp>
        <stp>MSFT</stp>
        <stp>42130</stp>
        <stp>Commission</stp>
        <tr r="AX10" s="6"/>
      </tp>
      <tp>
        <v>2.62</v>
        <stp/>
        <stp>rtd-pgsql</stp>
        <stp>fundamentals_day_history_yahoo</stp>
        <stp>FB</stp>
        <stp>42130</stp>
        <stp>EPSEstNextYear</stp>
        <tr r="AI8" s="6"/>
      </tp>
      <tp>
        <v>7.51</v>
        <stp/>
        <stp>rtd-pgsql</stp>
        <stp>fundamentals_day_history_yahoo</stp>
        <stp>LNKD</stp>
        <stp>42130</stp>
        <stp>PriceBook</stp>
        <tr r="AQ9" s="6"/>
      </tp>
      <tp>
        <v>-4.7699999999999992E-2</v>
        <stp/>
        <stp>rtd-pgsql</stp>
        <stp>fundamentals_day_history_yahoo</stp>
        <stp>FB</stp>
        <stp>42130</stp>
        <stp>PercentChangeFromMA50</stp>
        <tr r="AA8" s="6"/>
      </tp>
      <tp>
        <v>3.34</v>
        <stp/>
        <stp>rtd-pgsql</stp>
        <stp>fundamentals_day_history_yahoo</stp>
        <stp>GOOG</stp>
        <stp>42130</stp>
        <stp>PriceBook</stp>
        <tr r="AQ6" s="6"/>
      </tp>
      <tp>
        <v>28.8</v>
        <stp/>
        <stp>rtd-pgsql</stp>
        <stp>option_day_history_yahoo</stp>
        <stp>AAPL160115P00150000</stp>
        <stp>42130</stp>
        <stp>Bid</stp>
        <tr r="P6" s="8"/>
      </tp>
      <tp>
        <v>3.67</v>
        <stp/>
        <stp>rtd-pgsql</stp>
        <stp>fundamentals_day_history_yahoo</stp>
        <stp>AAPL</stp>
        <stp>42130</stp>
        <stp>PriceSales</stp>
        <tr r="AR7" s="6"/>
      </tp>
      <tp>
        <v>48.19</v>
        <stp/>
        <stp>rtd-pgsql</stp>
        <stp>fundamentals_day_history_yahoo</stp>
        <stp>MSFT</stp>
        <stp>42130</stp>
        <stp>OneYearTargetPrice</stp>
        <tr r="AD10" s="6"/>
      </tp>
      <tp>
        <v>29.1</v>
        <stp/>
        <stp>rtd-pgsql</stp>
        <stp>option_day_history_yahoo</stp>
        <stp>AAPL160115P00150000</stp>
        <stp>42130</stp>
        <stp>Ask</stp>
        <tr r="Q6" s="8"/>
      </tp>
      <tp>
        <v>119.221</v>
        <stp/>
        <stp>rtd-pgsql</stp>
        <stp>currencies_day_history_yahoo</stp>
        <stp>USDJPY</stp>
        <stp>42130</stp>
        <stp>Low</stp>
        <tr r="K11" s="11"/>
      </tp>
      <tp>
        <v>125.8</v>
        <stp/>
        <stp>rtd-pgsql</stp>
        <stp>fundamentals_day_history_yahoo</stp>
        <stp>AAPL</stp>
        <stp>42130</stp>
        <stp>PrevClose</stp>
        <tr r="N7" s="6"/>
      </tp>
      <tp>
        <v>35.51</v>
        <stp/>
        <stp>rtd-pgsql</stp>
        <stp>fundamentals_day_history_yahoo</stp>
        <stp>YHOO</stp>
        <stp>42130</stp>
        <stp>BookValue</stp>
        <tr r="AP5" s="6"/>
      </tp>
      <tp>
        <v>252.31</v>
        <stp/>
        <stp>rtd-pgsql</stp>
        <stp>fundamentals_day_history_yahoo</stp>
        <stp>LNKD</stp>
        <stp>42130</stp>
        <stp>MA50</stp>
        <tr r="W9" s="6"/>
      </tp>
      <tp>
        <v>158.94</v>
        <stp/>
        <stp>rtd-pgsql</stp>
        <stp>fundamentals_day_history_yahoo</stp>
        <stp>GOOG</stp>
        <stp>42130</stp>
        <stp>BookValue</stp>
        <tr r="AP6" s="6"/>
      </tp>
      <tp t="s">
        <v>AAPL</v>
        <stp/>
        <stp>rtd-pgsql</stp>
        <stp>option_day_history_yahoo</stp>
        <stp>AAPL160115P00100000</stp>
        <stp>42130</stp>
        <stp>Symbol</stp>
        <tr r="G4" s="8"/>
      </tp>
      <tp t="s">
        <v>AAPL</v>
        <stp/>
        <stp>rtd-pgsql</stp>
        <stp>option_day_history_yahoo</stp>
        <stp>AAPL160115P00150000</stp>
        <stp>42130</stp>
        <stp>Symbol</stp>
        <tr r="G6" s="8"/>
      </tp>
      <tp t="s">
        <v>AAPL</v>
        <stp/>
        <stp>rtd-pgsql</stp>
        <stp>option_day_history_yahoo</stp>
        <stp>AAPL160115C00100000</stp>
        <stp>42130</stp>
        <stp>Symbol</stp>
        <tr r="G5" s="8"/>
      </tp>
      <tp t="s">
        <v>AAPL</v>
        <stp/>
        <stp>rtd-pgsql</stp>
        <stp>option_day_history_yahoo</stp>
        <stp>AAPL160115C00150000</stp>
        <stp>42130</stp>
        <stp>Symbol</stp>
        <tr r="G7" s="8"/>
      </tp>
      <tp>
        <v>2.84</v>
        <stp/>
        <stp>rtd-pgsql</stp>
        <stp>option_day_history_yahoo</stp>
        <stp>AAPL160115P00100000</stp>
        <stp>42130</stp>
        <stp>Bid</stp>
        <tr r="P4" s="8"/>
      </tp>
      <tp>
        <v>43.36</v>
        <stp/>
        <stp>rtd-pgsql</stp>
        <stp>fundamentals_day_history_yahoo</stp>
        <stp>MSFT</stp>
        <stp>42130</stp>
        <stp>MA50</stp>
        <tr r="W10" s="6"/>
      </tp>
      <tp>
        <v>26.59</v>
        <stp/>
        <stp>rtd-pgsql</stp>
        <stp>fundamentals_day_history_yahoo</stp>
        <stp>LNKD</stp>
        <stp>42130</stp>
        <stp>BookValue</stp>
        <tr r="AP9" s="6"/>
      </tp>
      <tp>
        <v>16.93</v>
        <stp/>
        <stp>rtd-pgsql</stp>
        <stp>fundamentals_day_history_yahoo</stp>
        <stp>AAPL</stp>
        <stp>42130</stp>
        <stp>PE</stp>
        <tr r="AE7" s="6"/>
      </tp>
      <tp>
        <v>-9.5299999999999994</v>
        <stp/>
        <stp>rtd-pgsql</stp>
        <stp>fundamentals_day_history_yahoo</stp>
        <stp>AAPL</stp>
        <stp>42130</stp>
        <stp>ChangeFromYearHigh</stp>
        <tr r="S7" s="6"/>
      </tp>
      <tp>
        <v>521.09</v>
        <stp/>
        <stp>rtd-pgsql</stp>
        <stp>quote_day_history_yahoo</stp>
        <stp>GOOG</stp>
        <stp>42130</stp>
        <stp>Low</stp>
        <tr r="K10" s="10"/>
      </tp>
      <tp t="s">
        <v>82.90 - 134.54</v>
        <stp/>
        <stp>rtd-pgsql</stp>
        <stp>fundamentals_day_history_yahoo</stp>
        <stp>AAPL</stp>
        <stp>42130</stp>
        <stp>YearRange</stp>
        <tr r="R7" s="6"/>
      </tp>
      <tp>
        <v>1.1599999999999999</v>
        <stp/>
        <stp>rtd-pgsql</stp>
        <stp>fundamentals_day_history_yahoo</stp>
        <stp>YHOO</stp>
        <stp>42130</stp>
        <stp>PriceBook</stp>
        <tr r="AQ5" s="6"/>
      </tp>
      <tp>
        <v>196.11</v>
        <stp/>
        <stp>rtd-pgsql</stp>
        <stp>quote_day_history_yahoo</stp>
        <stp>LNKD</stp>
        <stp>42130</stp>
        <stp>Low</stp>
        <tr r="K5" s="10"/>
      </tp>
      <tp>
        <v>43.5</v>
        <stp/>
        <stp>rtd-pgsql</stp>
        <stp>fundamentals_day_history_yahoo</stp>
        <stp>ORCL</stp>
        <stp>42130</stp>
        <stp>MA50</stp>
        <tr r="W4" s="6"/>
      </tp>
      <tp>
        <v>46.37</v>
        <stp/>
        <stp>rtd-pgsql</stp>
        <stp>fundamentals_day_history_yahoo</stp>
        <stp>ORCL</stp>
        <stp>42130</stp>
        <stp>OneYearTargetPrice</stp>
        <tr r="AD4" s="6"/>
      </tp>
      <tp>
        <v>2.88</v>
        <stp/>
        <stp>rtd-pgsql</stp>
        <stp>option_day_history_yahoo</stp>
        <stp>AAPL160115P00100000</stp>
        <stp>42130</stp>
        <stp>Ask</stp>
        <tr r="Q4" s="8"/>
      </tp>
      <tp t="s">
        <v>486.23 - 598.01</v>
        <stp/>
        <stp>rtd-pgsql</stp>
        <stp>fundamentals_day_history_yahoo</stp>
        <stp>GOOG</stp>
        <stp>42130</stp>
        <stp>YearRange</stp>
        <tr r="R6" s="6"/>
      </tp>
      <tp>
        <v>-0.55000000000000004</v>
        <stp/>
        <stp>rtd-pgsql</stp>
        <stp>option_day_history_yahoo</stp>
        <stp>AAPL160115C00100000</stp>
        <stp>42130</stp>
        <stp>Change</stp>
        <tr r="M5" s="8"/>
      </tp>
      <tp>
        <v>-0.2</v>
        <stp/>
        <stp>rtd-pgsql</stp>
        <stp>option_day_history_yahoo</stp>
        <stp>AAPL160115C00150000</stp>
        <stp>42130</stp>
        <stp>Change</stp>
        <tr r="M7" s="8"/>
      </tp>
      <tp>
        <v>0.17</v>
        <stp/>
        <stp>rtd-pgsql</stp>
        <stp>option_day_history_yahoo</stp>
        <stp>AAPL160115P00100000</stp>
        <stp>42130</stp>
        <stp>Change</stp>
        <tr r="M4" s="8"/>
      </tp>
      <tp>
        <v>3.4</v>
        <stp/>
        <stp>rtd-pgsql</stp>
        <stp>option_day_history_yahoo</stp>
        <stp>AAPL160115P00150000</stp>
        <stp>42130</stp>
        <stp>Change</stp>
        <tr r="M6" s="8"/>
      </tp>
      <tp>
        <v>126.89</v>
        <stp/>
        <stp>rtd-pgsql</stp>
        <stp>fundamentals_day_history_yahoo</stp>
        <stp>AAPL</stp>
        <stp>42130</stp>
        <stp>MA50</stp>
        <tr r="W7" s="6"/>
      </tp>
      <tp t="s">
        <v>136.02 - 276.18</v>
        <stp/>
        <stp>rtd-pgsql</stp>
        <stp>fundamentals_day_history_yahoo</stp>
        <stp>LNKD</stp>
        <stp>42130</stp>
        <stp>YearRange</stp>
        <tr r="R9" s="6"/>
      </tp>
      <tp t="e">
        <v>#N/A</v>
        <stp/>
        <stp>rtd-pgsql</stp>
        <stp>fundamentals_day_history_yahoo</stp>
        <stp>AAPL</stp>
        <stp>42130</stp>
        <stp>Commission</stp>
        <tr r="AX7" s="6"/>
      </tp>
      <tp>
        <v>2.87</v>
        <stp/>
        <stp>rtd-pgsql</stp>
        <stp>fundamentals_day_history_yahoo</stp>
        <stp>ORCL</stp>
        <stp>42130</stp>
        <stp>EPSEstCurrentYear</stp>
        <tr r="AG4" s="6"/>
      </tp>
      <tp>
        <v>21.17</v>
        <stp/>
        <stp>rtd-pgsql</stp>
        <stp>fundamentals_day_history_yahoo</stp>
        <stp>AAPL</stp>
        <stp>42130</stp>
        <stp>BookValue</stp>
        <tr r="AP7" s="6"/>
      </tp>
      <tp>
        <v>41.3</v>
        <stp/>
        <stp>rtd-pgsql</stp>
        <stp>fundamentals_day_history_yahoo</stp>
        <stp>YHOO</stp>
        <stp>42130</stp>
        <stp>PrevClose</stp>
        <tr r="N5" s="6"/>
      </tp>
      <tp>
        <v>2.42</v>
        <stp/>
        <stp>rtd-pgsql</stp>
        <stp>fundamentals_day_history_yahoo</stp>
        <stp>MSFT</stp>
        <stp>42130</stp>
        <stp>EPSEstCurrentYear</stp>
        <tr r="AG10" s="6"/>
      </tp>
      <tp>
        <v>645</v>
        <stp/>
        <stp>rtd-pgsql</stp>
        <stp>fundamentals_day_history_yahoo</stp>
        <stp>GOOG</stp>
        <stp>42130</stp>
        <stp>OneYearTargetPrice</stp>
        <tr r="AD6" s="6"/>
      </tp>
      <tp>
        <v>54.7</v>
        <stp/>
        <stp>rtd-pgsql</stp>
        <stp>fundamentals_day_history_yahoo</stp>
        <stp>YHOO</stp>
        <stp>42130</stp>
        <stp>OneYearTargetPrice</stp>
        <tr r="AD5" s="6"/>
      </tp>
      <tp>
        <v>1.3</v>
        <stp/>
        <stp>rtd-pgsql</stp>
        <stp>fundamentals_day_history_yahoo</stp>
        <stp>AAPL</stp>
        <stp>42130</stp>
        <stp>ShortRatio</stp>
        <tr r="O7" s="6"/>
      </tp>
      <tp>
        <v>5.6100000000000004E-2</v>
        <stp/>
        <stp>rtd-pgsql</stp>
        <stp>fundamentals_day_history_yahoo</stp>
        <stp>AAPL</stp>
        <stp>42130</stp>
        <stp>PercentChangeFromMA200</stp>
        <tr r="AB7" s="6"/>
      </tp>
      <tp>
        <v>-7.3899999999999993E-2</v>
        <stp/>
        <stp>rtd-pgsql</stp>
        <stp>fundamentals_day_history_yahoo</stp>
        <stp>ORCL</stp>
        <stp>42130</stp>
        <stp>PercentChangeFromYearHigh</stp>
        <tr r="U4" s="6"/>
      </tp>
      <tp>
        <v>199.83</v>
        <stp/>
        <stp>rtd-pgsql</stp>
        <stp>fundamentals_day_history_yahoo</stp>
        <stp>LNKD</stp>
        <stp>42130</stp>
        <stp>PrevClose</stp>
        <tr r="N9" s="6"/>
      </tp>
      <tp t="s">
        <v>46.02 - 47.77</v>
        <stp/>
        <stp>rtd-pgsql</stp>
        <stp>fundamentals_day_history_yahoo</stp>
        <stp>MSFT</stp>
        <stp>42130</stp>
        <stp>DaysRange</stp>
        <tr r="M10" s="6"/>
      </tp>
      <tp>
        <v>-7.5300000000000006E-2</v>
        <stp/>
        <stp>rtd-pgsql</stp>
        <stp>fundamentals_day_history_yahoo</stp>
        <stp>MSFT</stp>
        <stp>42130</stp>
        <stp>PercentChangeFromYearHigh</stp>
        <tr r="U10" s="6"/>
      </tp>
      <tp>
        <v>530.79999999999995</v>
        <stp/>
        <stp>rtd-pgsql</stp>
        <stp>fundamentals_day_history_yahoo</stp>
        <stp>GOOG</stp>
        <stp>42130</stp>
        <stp>PrevClose</stp>
        <tr r="N6" s="6"/>
      </tp>
      <tp t="s">
        <v>43.00 - 44.24</v>
        <stp/>
        <stp>rtd-pgsql</stp>
        <stp>fundamentals_day_history_yahoo</stp>
        <stp>ORCL</stp>
        <stp>42130</stp>
        <stp>DaysRange</stp>
        <tr r="M4" s="6"/>
      </tp>
      <tp>
        <v>41.21</v>
        <stp/>
        <stp>rtd-pgsql</stp>
        <stp>quote_day_history_yahoo</stp>
        <stp>YHOO</stp>
        <stp>42130</stp>
        <stp>Low</stp>
        <tr r="K4" s="10"/>
      </tp>
      <tp t="s">
        <v/>
        <stp/>
        <stp>rtd-pgsql</stp>
        <stp>fundamentals_day_history_yahoo</stp>
        <stp>FB</stp>
        <stp>42130</stp>
        <stp>RTD_LastMessage</stp>
        <tr r="BA8" s="6"/>
      </tp>
      <tp t="s">
        <v/>
        <stp/>
        <stp>rtd-pgsql</stp>
        <stp>fundamentals_day_history_yahoo</stp>
        <stp>MSFT</stp>
        <stp>42130</stp>
        <stp>RTD_LastMessage</stp>
        <tr r="BA10" s="6"/>
      </tp>
      <tp>
        <v>43</v>
        <stp/>
        <stp>rtd-pgsql</stp>
        <stp>quote_day_history_yahoo</stp>
        <stp>ORCL</stp>
        <stp>42130</stp>
        <stp>Low</stp>
        <tr r="K7" s="10"/>
      </tp>
      <tp>
        <v>123.36</v>
        <stp/>
        <stp>rtd-pgsql</stp>
        <stp>quote_day_history_yahoo</stp>
        <stp>AAPL</stp>
        <stp>42130</stp>
        <stp>Low</stp>
        <tr r="K6" s="10"/>
      </tp>
      <tp>
        <v>543.95000000000005</v>
        <stp/>
        <stp>rtd-pgsql</stp>
        <stp>fundamentals_day_history_yahoo</stp>
        <stp>GOOG</stp>
        <stp>42130</stp>
        <stp>MA50</stp>
        <tr r="W6" s="6"/>
      </tp>
      <tp>
        <v>1.5150999999999999</v>
        <stp/>
        <stp>rtd-pgsql</stp>
        <stp>currencies_day_history_yahoo</stp>
        <stp>GBPUSD</stp>
        <stp>42130</stp>
        <stp>Low</stp>
        <tr r="K9" s="11"/>
      </tp>
      <tp>
        <v>5.94</v>
        <stp/>
        <stp>rtd-pgsql</stp>
        <stp>fundamentals_day_history_yahoo</stp>
        <stp>AAPL</stp>
        <stp>42130</stp>
        <stp>PriceBook</stp>
        <tr r="AQ7" s="6"/>
      </tp>
      <tp t="s">
        <v>32.93 - 52.62</v>
        <stp/>
        <stp>rtd-pgsql</stp>
        <stp>fundamentals_day_history_yahoo</stp>
        <stp>YHOO</stp>
        <stp>42130</stp>
        <stp>YearRange</stp>
        <tr r="R5" s="6"/>
      </tp>
      <tp>
        <v>256.14</v>
        <stp/>
        <stp>rtd-pgsql</stp>
        <stp>fundamentals_day_history_yahoo</stp>
        <stp>LNKD</stp>
        <stp>42130</stp>
        <stp>OneYearTargetPrice</stp>
        <tr r="AD9" s="6"/>
      </tp>
      <tp>
        <v>150</v>
        <stp/>
        <stp>rtd-pgsql</stp>
        <stp>option_day_history_yahoo</stp>
        <stp>AAPL160115P00150000</stp>
        <stp>42130</stp>
        <stp>Strike</stp>
        <tr r="J6" s="8"/>
      </tp>
      <tp>
        <v>100</v>
        <stp/>
        <stp>rtd-pgsql</stp>
        <stp>option_day_history_yahoo</stp>
        <stp>AAPL160115P00100000</stp>
        <stp>42130</stp>
        <stp>Strike</stp>
        <tr r="J4" s="8"/>
      </tp>
      <tp>
        <v>150</v>
        <stp/>
        <stp>rtd-pgsql</stp>
        <stp>option_day_history_yahoo</stp>
        <stp>AAPL160115C00150000</stp>
        <stp>42130</stp>
        <stp>Strike</stp>
        <tr r="J7" s="8"/>
      </tp>
      <tp>
        <v>100</v>
        <stp/>
        <stp>rtd-pgsql</stp>
        <stp>option_day_history_yahoo</stp>
        <stp>AAPL160115C00100000</stp>
        <stp>42130</stp>
        <stp>Strike</stp>
        <tr r="J5" s="8"/>
      </tp>
      <tp t="s">
        <v/>
        <stp/>
        <stp>rtd-pgsql</stp>
        <stp>quote_day_history_yahoo</stp>
        <stp>AAPL</stp>
        <stp>42130</stp>
        <stp>RTD_LastMessage</stp>
        <tr r="N6" s="10"/>
      </tp>
      <tp t="s">
        <v/>
        <stp/>
        <stp>rtd-pgsql</stp>
        <stp>quote_day_history_yahoo</stp>
        <stp>ORCL</stp>
        <stp>42130</stp>
        <stp>RTD_LastMessage</stp>
        <tr r="N7" s="10"/>
      </tp>
      <tp>
        <v>46.02</v>
        <stp/>
        <stp>rtd-pgsql</stp>
        <stp>fundamentals_day_history_yahoo</stp>
        <stp>MSFT</stp>
        <stp>42130</stp>
        <stp>Low</stp>
        <tr r="K10" s="6"/>
      </tp>
      <tp>
        <v>0.36</v>
        <stp/>
        <stp>rtd-pgsql</stp>
        <stp>fundamentals_day_history_yahoo</stp>
        <stp>YHOO</stp>
        <stp>42130</stp>
        <stp>Change</stp>
        <tr r="G5" s="6"/>
      </tp>
      <tp>
        <v>-6.58</v>
        <stp/>
        <stp>rtd-pgsql</stp>
        <stp>fundamentals_day_history_yahoo</stp>
        <stp>GOOG</stp>
        <stp>42130</stp>
        <stp>Change</stp>
        <tr r="G6" s="6"/>
      </tp>
      <tp>
        <v>1.88</v>
        <stp/>
        <stp>rtd-pgsql</stp>
        <stp>fundamentals_day_history_yahoo</stp>
        <stp>AAPL</stp>
        <stp>42130</stp>
        <stp>DividendShare</stp>
        <tr r="AM7" s="6"/>
      </tp>
      <tp t="s">
        <v>NMS</v>
        <stp/>
        <stp>rtd-pgsql</stp>
        <stp>fundamentals_day_history_yahoo</stp>
        <stp>AAPL</stp>
        <stp>42130</stp>
        <stp>StockExchange</stp>
        <tr r="AW7" s="6"/>
      </tp>
      <tp>
        <v>42384</v>
        <stp/>
        <stp>rtd-pgsql</stp>
        <stp>option_day_history_yahoo</stp>
        <stp>AAPL160115C00100000</stp>
        <stp>42130</stp>
        <stp>ExpDate</stp>
        <tr r="I5" s="8"/>
      </tp>
      <tp>
        <v>15.07</v>
        <stp/>
        <stp>rtd-pgsql</stp>
        <stp>fundamentals_day_history_yahoo</stp>
        <stp>ORCL</stp>
        <stp>42130</stp>
        <stp>PriceEPSEstCurrentYear</stp>
        <tr r="AS4" s="6"/>
      </tp>
      <tp>
        <v>0.50790000000000002</v>
        <stp/>
        <stp>rtd-pgsql</stp>
        <stp>fundamentals_day_history_yahoo</stp>
        <stp>AAPL</stp>
        <stp>42130</stp>
        <stp>PercentChangeFromYearLow</stp>
        <tr r="V7" s="6"/>
      </tp>
      <tp t="s">
        <v/>
        <stp/>
        <stp>rtd-pgsql</stp>
        <stp>option_day_history_yahoo</stp>
        <stp>AAPL160115P00150000</stp>
        <stp>42130</stp>
        <stp>RTD_LastMessage</stp>
        <tr r="V6" s="8"/>
      </tp>
      <tp t="s">
        <v/>
        <stp/>
        <stp>rtd-pgsql</stp>
        <stp>currencies_day_history_yahoo</stp>
        <stp>GBPUSD</stp>
        <stp>42130</stp>
        <stp>RTD_LastMessage</stp>
        <tr r="M9" s="11"/>
      </tp>
      <tp t="s">
        <v>2/17/2015</v>
        <stp/>
        <stp>rtd-pgsql</stp>
        <stp>fundamentals_day_history_yahoo</stp>
        <stp>MSFT</stp>
        <stp>42130</stp>
        <stp>ExDividendDate</stp>
        <tr r="AN10" s="6"/>
      </tp>
      <tp>
        <v>41.73</v>
        <stp/>
        <stp>rtd-pgsql</stp>
        <stp>quote_day_history_yahoo</stp>
        <stp>YHOO</stp>
        <stp>42130</stp>
        <stp>High</stp>
        <tr r="J4" s="10"/>
      </tp>
      <tp>
        <v>0.66666666666666663</v>
        <stp/>
        <stp>rtd-pgsql</stp>
        <stp>fundamentals_day_history_yahoo</stp>
        <stp>AAPL</stp>
        <stp>42130</stp>
        <stp>LastTradeTime</stp>
        <tr r="E7" s="6"/>
      </tp>
      <tp t="e">
        <v>#N/A</v>
        <stp/>
        <stp>rtd-pgsql</stp>
        <stp>fundamentals_day_history_yahoo</stp>
        <stp>LNKD</stp>
        <stp>42130</stp>
        <stp>Notes</stp>
        <tr r="AY9" s="6"/>
      </tp>
      <tp>
        <v>-0.13</v>
        <stp/>
        <stp>rtd-pgsql</stp>
        <stp>fundamentals_day_history_yahoo</stp>
        <stp>LNKD</stp>
        <stp>42130</stp>
        <stp>EarningsShare</stp>
        <tr r="AJ9" s="6"/>
      </tp>
      <tp>
        <v>-1.4999999999999999E-2</v>
        <stp/>
        <stp>rtd-pgsql</stp>
        <stp>fundamentals_day_history_yahoo</stp>
        <stp>ORCL</stp>
        <stp>42130</stp>
        <stp>PercentChange</stp>
        <tr r="H4" s="6"/>
      </tp>
      <tp>
        <v>77.05</v>
        <stp/>
        <stp>rtd-pgsql</stp>
        <stp>fundamentals_day_history_yahoo</stp>
        <stp>FB</stp>
        <stp>42130</stp>
        <stp>Low</stp>
        <tr r="K8" s="6"/>
      </tp>
      <tp t="s">
        <v/>
        <stp/>
        <stp>rtd-pgsql</stp>
        <stp>quote_day_history_yahoo</stp>
        <stp>YHOO</stp>
        <stp>42130</stp>
        <stp>RTD_LastMessage</stp>
        <tr r="N4" s="10"/>
      </tp>
      <tp>
        <v>28609427</v>
        <stp/>
        <stp>rtd-pgsql</stp>
        <stp>quote_day_history_yahoo</stp>
        <stp>FB</stp>
        <stp>42130</stp>
        <stp>Volume</stp>
        <tr r="L8" s="10"/>
      </tp>
      <tp>
        <v>126.72</v>
        <stp/>
        <stp>rtd-pgsql</stp>
        <stp>quote_day_history_yahoo</stp>
        <stp>AAPL</stp>
        <stp>42130</stp>
        <stp>Open</stp>
        <tr r="I6" s="10"/>
      </tp>
      <tp t="e">
        <v>#N/A</v>
        <stp/>
        <stp>rtd-pgsql</stp>
        <stp>fundamentals_day_history_yahoo</stp>
        <stp>GOOG</stp>
        <stp>42130</stp>
        <stp>Notes</stp>
        <tr r="AY6" s="6"/>
      </tp>
      <tp>
        <v>20.99</v>
        <stp/>
        <stp>rtd-pgsql</stp>
        <stp>fundamentals_day_history_yahoo</stp>
        <stp>GOOG</stp>
        <stp>42130</stp>
        <stp>EarningsShare</stp>
        <tr r="AJ6" s="6"/>
      </tp>
      <tp>
        <v>-2.7699999999999999E-2</v>
        <stp/>
        <stp>rtd-pgsql</stp>
        <stp>fundamentals_day_history_yahoo</stp>
        <stp>MSFT</stp>
        <stp>42130</stp>
        <stp>PercentChange</stp>
        <tr r="H10" s="6"/>
      </tp>
      <tp>
        <v>42384</v>
        <stp/>
        <stp>rtd-pgsql</stp>
        <stp>option_day_history_yahoo</stp>
        <stp>AAPL160115C00150000</stp>
        <stp>42130</stp>
        <stp>ExpDate</stp>
        <tr r="I7" s="8"/>
      </tp>
      <tp>
        <v>19.12</v>
        <stp/>
        <stp>rtd-pgsql</stp>
        <stp>fundamentals_day_history_yahoo</stp>
        <stp>MSFT</stp>
        <stp>42130</stp>
        <stp>PriceEPSEstCurrentYear</stp>
        <tr r="AS10" s="6"/>
      </tp>
      <tp>
        <v>0.66666666666666663</v>
        <stp/>
        <stp>rtd-pgsql</stp>
        <stp>quote_day_history_yahoo</stp>
        <stp>MSFT</stp>
        <stp>42130</stp>
        <stp>LastTradeTime</stp>
        <tr r="E9" s="10"/>
      </tp>
      <tp>
        <v>72035471</v>
        <stp/>
        <stp>rtd-pgsql</stp>
        <stp>fundamentals_day_history_yahoo</stp>
        <stp>AAPL</stp>
        <stp>42130</stp>
        <stp>Volume</stp>
        <tr r="L7" s="6"/>
      </tp>
      <tp>
        <v>1.89</v>
        <stp/>
        <stp>rtd-pgsql</stp>
        <stp>fundamentals_day_history_yahoo</stp>
        <stp>ORCL</stp>
        <stp>42130</stp>
        <stp>PEG</stp>
        <tr r="AF4" s="6"/>
      </tp>
      <tp>
        <v>0.39</v>
        <stp/>
        <stp>rtd-pgsql</stp>
        <stp>fundamentals_day_history_yahoo</stp>
        <stp>LNKD</stp>
        <stp>42130</stp>
        <stp>Change</stp>
        <tr r="G9" s="6"/>
      </tp>
      <tp>
        <v>1.06</v>
        <stp/>
        <stp>rtd-pgsql</stp>
        <stp>fundamentals_day_history_yahoo</stp>
        <stp>AAPL</stp>
        <stp>42130</stp>
        <stp>PEG</stp>
        <tr r="AF7" s="6"/>
      </tp>
      <tp t="s">
        <v/>
        <stp/>
        <stp>rtd-pgsql</stp>
        <stp>option_day_history_yahoo</stp>
        <stp>AAPL160115P00100000</stp>
        <stp>42130</stp>
        <stp>RTD_LastMessage</stp>
        <tr r="V4" s="8"/>
      </tp>
      <tp t="e">
        <v>#N/A</v>
        <stp/>
        <stp>rtd-pgsql</stp>
        <stp>fundamentals_day_history_yahoo</stp>
        <stp>YHOO</stp>
        <stp>42130</stp>
        <stp>Notes</stp>
        <tr r="AY5" s="6"/>
      </tp>
      <tp>
        <v>7.32</v>
        <stp/>
        <stp>rtd-pgsql</stp>
        <stp>fundamentals_day_history_yahoo</stp>
        <stp>YHOO</stp>
        <stp>42130</stp>
        <stp>EarningsShare</stp>
        <tr r="AJ5" s="6"/>
      </tp>
      <tp>
        <v>1.5</v>
        <stp/>
        <stp>rtd-pgsql</stp>
        <stp>fundamentals_day_history_yahoo</stp>
        <stp>AAPL</stp>
        <stp>42130</stp>
        <stp>DividendYield</stp>
        <tr r="AL7" s="6"/>
      </tp>
      <tp>
        <v>0.66805555555555551</v>
        <stp/>
        <stp>rtd-pgsql</stp>
        <stp>quote_day_history_yahoo</stp>
        <stp>ORCL</stp>
        <stp>42130</stp>
        <stp>LastTradeTime</stp>
        <tr r="E7" s="10"/>
      </tp>
      <tp>
        <v>-6.2798092209856915E-3</v>
        <stp/>
        <stp>rtd-pgsql</stp>
        <stp>quote_day_history_yahoo</stp>
        <stp>AAPL</stp>
        <stp>42130</stp>
        <stp>PercentChange</stp>
        <tr r="H6" s="10"/>
      </tp>
      <tp>
        <v>531.24</v>
        <stp/>
        <stp>rtd-pgsql</stp>
        <stp>quote_day_history_yahoo</stp>
        <stp>GOOG</stp>
        <stp>42130</stp>
        <stp>Open</stp>
        <tr r="I10" s="10"/>
      </tp>
      <tp>
        <v>-3.89</v>
        <stp/>
        <stp>rtd-pgsql</stp>
        <stp>fundamentals_day_history_yahoo</stp>
        <stp>YHOO</stp>
        <stp>42130</stp>
        <stp>PEG</stp>
        <tr r="AF5" s="6"/>
      </tp>
      <tp>
        <v>7.8100000000000003E-2</v>
        <stp/>
        <stp>rtd-pgsql</stp>
        <stp>fundamentals_day_history_yahoo</stp>
        <stp>GOOG</stp>
        <stp>42130</stp>
        <stp>PercentChangeFromYearLow</stp>
        <tr r="V6" s="6"/>
      </tp>
      <tp t="s">
        <v>4/2/2015</v>
        <stp/>
        <stp>rtd-pgsql</stp>
        <stp>fundamentals_day_history_yahoo</stp>
        <stp>ORCL</stp>
        <stp>42130</stp>
        <stp>ExDividendDate</stp>
        <tr r="AN4" s="6"/>
      </tp>
      <tp t="s">
        <v/>
        <stp/>
        <stp>rtd-pgsql</stp>
        <stp>quote_day_history_yahoo</stp>
        <stp>LNKD</stp>
        <stp>42130</stp>
        <stp>RTD_LastMessage</stp>
        <tr r="N5" s="10"/>
      </tp>
      <tp>
        <v>102.15</v>
        <stp/>
        <stp>rtd-pgsql</stp>
        <stp>fundamentals_day_history_yahoo</stp>
        <stp>LNKD</stp>
        <stp>42130</stp>
        <stp>PriceEPSEstCurrentYear</stp>
        <tr r="AS9" s="6"/>
      </tp>
      <tp>
        <v>-1.32</v>
        <stp/>
        <stp>rtd-pgsql</stp>
        <stp>fundamentals_day_history_yahoo</stp>
        <stp>MSFT</stp>
        <stp>42130</stp>
        <stp>Change</stp>
        <tr r="G10" s="6"/>
      </tp>
      <tp t="s">
        <v>NMS</v>
        <stp/>
        <stp>rtd-pgsql</stp>
        <stp>fundamentals_day_history_yahoo</stp>
        <stp>YHOO</stp>
        <stp>42130</stp>
        <stp>StockExchange</stp>
        <tr r="AW5" s="6"/>
      </tp>
      <tp t="e">
        <v>#N/A</v>
        <stp/>
        <stp>rtd-pgsql</stp>
        <stp>fundamentals_day_history_yahoo</stp>
        <stp>YHOO</stp>
        <stp>42130</stp>
        <stp>DividendShare</stp>
        <tr r="AM5" s="6"/>
      </tp>
      <tp>
        <v>1.9516589100735625E-3</v>
        <stp/>
        <stp>rtd-pgsql</stp>
        <stp>quote_day_history_yahoo</stp>
        <stp>LNKD</stp>
        <stp>42130</stp>
        <stp>PercentChange</stp>
        <tr r="H5" s="10"/>
      </tp>
      <tp t="e">
        <v>#N/A</v>
        <stp/>
        <stp>rtd-pgsql</stp>
        <stp>fundamentals_day_history_yahoo</stp>
        <stp>GOOG</stp>
        <stp>42130</stp>
        <stp>DividendYield</stp>
        <tr r="AL6" s="6"/>
      </tp>
      <tp>
        <v>41.66</v>
        <stp/>
        <stp>rtd-pgsql</stp>
        <stp>quote_day_history_yahoo</stp>
        <stp>YHOO</stp>
        <stp>42130</stp>
        <stp>Last</stp>
        <tr r="F4" s="10"/>
      </tp>
      <tp t="s">
        <v/>
        <stp/>
        <stp>rtd-pgsql</stp>
        <stp>quote_day_history_yahoo</stp>
        <stp>GOOG</stp>
        <stp>42130</stp>
        <stp>RTD_LastMessage</stp>
        <tr r="N10" s="10"/>
      </tp>
      <tp t="e">
        <v>#N/A</v>
        <stp/>
        <stp>rtd-pgsql</stp>
        <stp>fundamentals_day_history_yahoo</stp>
        <stp>GOOG</stp>
        <stp>42130</stp>
        <stp>ExDividendDate</stp>
        <tr r="AN6" s="6"/>
      </tp>
      <tp>
        <v>-1.2396382818387338E-2</v>
        <stp/>
        <stp>rtd-pgsql</stp>
        <stp>quote_day_history_yahoo</stp>
        <stp>GOOG</stp>
        <stp>42130</stp>
        <stp>PercentChange</stp>
        <tr r="H10" s="10"/>
      </tp>
      <tp t="e">
        <v>#N/A</v>
        <stp/>
        <stp>rtd-pgsql</stp>
        <stp>fundamentals_day_history_yahoo</stp>
        <stp>YHOO</stp>
        <stp>42130</stp>
        <stp>ExDividendDate</stp>
        <tr r="AN5" s="6"/>
      </tp>
      <tp t="e">
        <v>#N/A</v>
        <stp/>
        <stp>rtd-pgsql</stp>
        <stp>fundamentals_day_history_yahoo</stp>
        <stp>LNKD</stp>
        <stp>42130</stp>
        <stp>DividendYield</stp>
        <tr r="AL9" s="6"/>
      </tp>
      <tp>
        <v>0.66666666666666663</v>
        <stp/>
        <stp>rtd-pgsql</stp>
        <stp>fundamentals_day_history_yahoo</stp>
        <stp>YHOO</stp>
        <stp>42130</stp>
        <stp>LastTradeTime</stp>
        <tr r="E5" s="6"/>
      </tp>
      <tp t="s">
        <v>Facebook, Inc.</v>
        <stp/>
        <stp>rtd-pgsql</stp>
        <stp>fundamentals_day_history_yahoo</stp>
        <stp>FB</stp>
        <stp>42130</stp>
        <stp>CompanyName</stp>
        <tr r="AV8" s="6"/>
      </tp>
      <tp>
        <v>0.47200000000000003</v>
        <stp/>
        <stp>rtd-pgsql</stp>
        <stp>fundamentals_day_history_yahoo</stp>
        <stp>LNKD</stp>
        <stp>42130</stp>
        <stp>PercentChangeFromYearLow</stp>
        <tr r="V9" s="6"/>
      </tp>
      <tp>
        <v>2.64</v>
        <stp/>
        <stp>rtd-pgsql</stp>
        <stp>fundamentals_day_history_yahoo</stp>
        <stp>LNKD</stp>
        <stp>42130</stp>
        <stp>PEG</stp>
        <tr r="AF9" s="6"/>
      </tp>
      <tp>
        <v>-0.66</v>
        <stp/>
        <stp>rtd-pgsql</stp>
        <stp>fundamentals_day_history_yahoo</stp>
        <stp>ORCL</stp>
        <stp>42130</stp>
        <stp>Change</stp>
        <tr r="G4" s="6"/>
      </tp>
      <tp>
        <v>8.7167070217917687E-3</v>
        <stp/>
        <stp>rtd-pgsql</stp>
        <stp>quote_day_history_yahoo</stp>
        <stp>YHOO</stp>
        <stp>42130</stp>
        <stp>PercentChange</stp>
        <tr r="H4" s="10"/>
      </tp>
      <tp>
        <v>0.66666666666666663</v>
        <stp/>
        <stp>rtd-pgsql</stp>
        <stp>fundamentals_day_history_yahoo</stp>
        <stp>GOOG</stp>
        <stp>42130</stp>
        <stp>LastTradeTime</stp>
        <tr r="E6" s="6"/>
      </tp>
      <tp t="e">
        <v>#N/A</v>
        <stp/>
        <stp>rtd-pgsql</stp>
        <stp>fundamentals_day_history_yahoo</stp>
        <stp>GOOG</stp>
        <stp>42130</stp>
        <stp>PriceEPSEstCurrentYear</stp>
        <tr r="AS6" s="6"/>
      </tp>
      <tp>
        <v>53.41</v>
        <stp/>
        <stp>rtd-pgsql</stp>
        <stp>fundamentals_day_history_yahoo</stp>
        <stp>YHOO</stp>
        <stp>42130</stp>
        <stp>PriceEPSEstCurrentYear</stp>
        <tr r="AS5" s="6"/>
      </tp>
      <tp>
        <v>0.20180000000000001</v>
        <stp/>
        <stp>rtd-pgsql</stp>
        <stp>fundamentals_day_history_yahoo</stp>
        <stp>MSFT</stp>
        <stp>42130</stp>
        <stp>PercentChangeFromYearLow</stp>
        <tr r="V10" s="6"/>
      </tp>
      <tp t="e">
        <v>#N/A</v>
        <stp/>
        <stp>rtd-pgsql</stp>
        <stp>fundamentals_day_history_yahoo</stp>
        <stp>YHOO</stp>
        <stp>42130</stp>
        <stp>DividendYield</stp>
        <tr r="AL5" s="6"/>
      </tp>
      <tp t="s">
        <v/>
        <stp/>
        <stp>rtd-pgsql</stp>
        <stp>currencies_day_history_yahoo</stp>
        <stp>USDJPY</stp>
        <stp>42130</stp>
        <stp>RTD_LastMessage</stp>
        <tr r="M11" s="11"/>
      </tp>
      <tp>
        <v>7.39</v>
        <stp/>
        <stp>rtd-pgsql</stp>
        <stp>fundamentals_day_history_yahoo</stp>
        <stp>AAPL</stp>
        <stp>42130</stp>
        <stp>EarningsShare</stp>
        <tr r="AJ7" s="6"/>
      </tp>
      <tp t="e">
        <v>#N/A</v>
        <stp/>
        <stp>rtd-pgsql</stp>
        <stp>fundamentals_day_history_yahoo</stp>
        <stp>AAPL</stp>
        <stp>42130</stp>
        <stp>Notes</stp>
        <tr r="AY7" s="6"/>
      </tp>
      <tp>
        <v>44.2</v>
        <stp/>
        <stp>rtd-pgsql</stp>
        <stp>quote_day_history_yahoo</stp>
        <stp>ORCL</stp>
        <stp>42130</stp>
        <stp>Open</stp>
        <tr r="I7" s="10"/>
      </tp>
      <tp>
        <v>0.66874999999999996</v>
        <stp/>
        <stp>rtd-pgsql</stp>
        <stp>fundamentals_day_history_yahoo</stp>
        <stp>LNKD</stp>
        <stp>42130</stp>
        <stp>LastTradeTime</stp>
        <tr r="E9" s="6"/>
      </tp>
      <tp>
        <v>77.959999999999994</v>
        <stp/>
        <stp>rtd-pgsql</stp>
        <stp>quote_day_history_yahoo</stp>
        <stp>FB</stp>
        <stp>42130</stp>
        <stp>Open</stp>
        <tr r="I8" s="10"/>
      </tp>
      <tp t="s">
        <v>NMS</v>
        <stp/>
        <stp>rtd-pgsql</stp>
        <stp>fundamentals_day_history_yahoo</stp>
        <stp>GOOG</stp>
        <stp>42130</stp>
        <stp>StockExchange</stp>
        <tr r="AW6" s="6"/>
      </tp>
      <tp>
        <v>200</v>
        <stp/>
        <stp>rtd-pgsql</stp>
        <stp>quote_day_history_yahoo</stp>
        <stp>LNKD</stp>
        <stp>42130</stp>
        <stp>Open</stp>
        <tr r="I5" s="10"/>
      </tp>
      <tp t="e">
        <v>#N/A</v>
        <stp/>
        <stp>rtd-pgsql</stp>
        <stp>fundamentals_day_history_yahoo</stp>
        <stp>GOOG</stp>
        <stp>42130</stp>
        <stp>DividendShare</stp>
        <tr r="AM6" s="6"/>
      </tp>
      <tp t="s">
        <v>Microsoft Corporation</v>
        <stp/>
        <stp>rtd-pgsql</stp>
        <stp>fundamentals_day_history_yahoo</stp>
        <stp>MSFT</stp>
        <stp>42130</stp>
        <stp>CompanyName</stp>
        <tr r="AV10" s="6"/>
      </tp>
      <tp t="e">
        <v>#N/A</v>
        <stp/>
        <stp>rtd-pgsql</stp>
        <stp>fundamentals_day_history_yahoo</stp>
        <stp>LNKD</stp>
        <stp>42130</stp>
        <stp>ExDividendDate</stp>
        <tr r="AN9" s="6"/>
      </tp>
      <tp>
        <v>0.2077</v>
        <stp/>
        <stp>rtd-pgsql</stp>
        <stp>fundamentals_day_history_yahoo</stp>
        <stp>ORCL</stp>
        <stp>42130</stp>
        <stp>PercentChangeFromYearLow</stp>
        <tr r="V4" s="6"/>
      </tp>
      <tp>
        <v>0</v>
        <stp/>
        <stp>rtd-pgsql</stp>
        <stp>fundamentals_day_history_yahoo</stp>
        <stp>GOOG</stp>
        <stp>42130</stp>
        <stp>PEG</stp>
        <tr r="AF6" s="6"/>
      </tp>
      <tp t="s">
        <v>NYQ</v>
        <stp/>
        <stp>rtd-pgsql</stp>
        <stp>fundamentals_day_history_yahoo</stp>
        <stp>LNKD</stp>
        <stp>42130</stp>
        <stp>StockExchange</stp>
        <tr r="AW9" s="6"/>
      </tp>
      <tp>
        <v>47.5</v>
        <stp/>
        <stp>rtd-pgsql</stp>
        <stp>quote_day_history_yahoo</stp>
        <stp>MSFT</stp>
        <stp>42130</stp>
        <stp>Open</stp>
        <tr r="I9" s="10"/>
      </tp>
      <tp t="e">
        <v>#N/A</v>
        <stp/>
        <stp>rtd-pgsql</stp>
        <stp>fundamentals_day_history_yahoo</stp>
        <stp>LNKD</stp>
        <stp>42130</stp>
        <stp>DividendShare</stp>
        <tr r="AM9" s="6"/>
      </tp>
      <tp>
        <v>196.11</v>
        <stp/>
        <stp>rtd-pgsql</stp>
        <stp>fundamentals_day_history_yahoo</stp>
        <stp>LNKD</stp>
        <stp>42130</stp>
        <stp>Low</stp>
        <tr r="K9" s="6"/>
      </tp>
      <tp t="s">
        <v/>
        <stp/>
        <stp>rtd-pgsql</stp>
        <stp>currencies_day_history_yahoo</stp>
        <stp>USDCAD</stp>
        <stp>42130</stp>
        <stp>RTD_LastMessage</stp>
        <tr r="M8" s="11"/>
      </tp>
      <tp>
        <v>0.66666666666666663</v>
        <stp/>
        <stp>rtd-pgsql</stp>
        <stp>fundamentals_day_history_yahoo</stp>
        <stp>MSFT</stp>
        <stp>42130</stp>
        <stp>LastTradeTime</stp>
        <tr r="E10" s="6"/>
      </tp>
      <tp>
        <v>0.66805555555555551</v>
        <stp/>
        <stp>rtd-pgsql</stp>
        <stp>fundamentals_day_history_yahoo</stp>
        <stp>ORCL</stp>
        <stp>42130</stp>
        <stp>LastTradeTime</stp>
        <tr r="E4" s="6"/>
      </tp>
      <tp>
        <v>-6.3E-3</v>
        <stp/>
        <stp>rtd-pgsql</stp>
        <stp>fundamentals_day_history_yahoo</stp>
        <stp>AAPL</stp>
        <stp>42130</stp>
        <stp>PercentChange</stp>
        <tr r="H7" s="6"/>
      </tp>
      <tp>
        <v>42384</v>
        <stp/>
        <stp>rtd-pgsql</stp>
        <stp>option_day_history_yahoo</stp>
        <stp>AAPL160115P00100000</stp>
        <stp>42130</stp>
        <stp>ExpDate</stp>
        <tr r="I4" s="8"/>
      </tp>
      <tp>
        <v>13.92</v>
        <stp/>
        <stp>rtd-pgsql</stp>
        <stp>fundamentals_day_history_yahoo</stp>
        <stp>AAPL</stp>
        <stp>42130</stp>
        <stp>PriceEPSEstCurrentYear</stp>
        <tr r="AS7" s="6"/>
      </tp>
      <tp>
        <v>52416498</v>
        <stp/>
        <stp>rtd-pgsql</stp>
        <stp>fundamentals_day_history_yahoo</stp>
        <stp>MSFT</stp>
        <stp>42130</stp>
        <stp>Volume</stp>
        <tr r="L10" s="6"/>
      </tp>
      <tp t="s">
        <v/>
        <stp/>
        <stp>rtd-pgsql</stp>
        <stp>option_day_history_yahoo</stp>
        <stp>AAPL160115C00150000</stp>
        <stp>42130</stp>
        <stp>RTD_LastMessage</stp>
        <tr r="V7" s="8"/>
      </tp>
      <tp t="s">
        <v/>
        <stp/>
        <stp>rtd-pgsql</stp>
        <stp>currencies_day_history_yahoo</stp>
        <stp>USDCHF</stp>
        <stp>42130</stp>
        <stp>RTD_LastMessage</stp>
        <tr r="M10" s="11"/>
      </tp>
      <tp t="s">
        <v>NMS</v>
        <stp/>
        <stp>rtd-pgsql</stp>
        <stp>fundamentals_day_history_yahoo</stp>
        <stp>MSFT</stp>
        <stp>42130</stp>
        <stp>StockExchange</stp>
        <tr r="AW10" s="6"/>
      </tp>
      <tp>
        <v>1.24</v>
        <stp/>
        <stp>rtd-pgsql</stp>
        <stp>fundamentals_day_history_yahoo</stp>
        <stp>MSFT</stp>
        <stp>42130</stp>
        <stp>DividendShare</stp>
        <tr r="AM10" s="6"/>
      </tp>
      <tp>
        <v>125.01</v>
        <stp/>
        <stp>rtd-pgsql</stp>
        <stp>quote_day_history_yahoo</stp>
        <stp>AAPL</stp>
        <stp>42130</stp>
        <stp>Last</stp>
        <tr r="F6" s="10"/>
      </tp>
      <tp>
        <v>521.09</v>
        <stp/>
        <stp>rtd-pgsql</stp>
        <stp>fundamentals_day_history_yahoo</stp>
        <stp>GOOG</stp>
        <stp>42130</stp>
        <stp>Low</stp>
        <tr r="K6" s="6"/>
      </tp>
      <tp t="s">
        <v>NYQ</v>
        <stp/>
        <stp>rtd-pgsql</stp>
        <stp>fundamentals_day_history_yahoo</stp>
        <stp>ORCL</stp>
        <stp>42130</stp>
        <stp>StockExchange</stp>
        <tr r="AW4" s="6"/>
      </tp>
      <tp>
        <v>0.6</v>
        <stp/>
        <stp>rtd-pgsql</stp>
        <stp>fundamentals_day_history_yahoo</stp>
        <stp>ORCL</stp>
        <stp>42130</stp>
        <stp>DividendShare</stp>
        <tr r="AM4" s="6"/>
      </tp>
      <tp>
        <v>0.5</v>
        <stp/>
        <stp>rtd-pgsql</stp>
        <stp>fundamentals_day_history_yahoo</stp>
        <stp>FB</stp>
        <stp>42130</stp>
        <stp>EPSEstNextQuarter</stp>
        <tr r="AH8" s="6"/>
      </tp>
      <tp>
        <v>25393400</v>
        <stp/>
        <stp>rtd-pgsql</stp>
        <stp>fundamentals_day_history_yahoo</stp>
        <stp>FB</stp>
        <stp>42130</stp>
        <stp>AverageDailyVolume</stp>
        <tr r="AC8" s="6"/>
      </tp>
      <tp t="s">
        <v>Yahoo! Inc.</v>
        <stp/>
        <stp>rtd-pgsql</stp>
        <stp>fundamentals_day_history_yahoo</stp>
        <stp>YHOO</stp>
        <stp>42130</stp>
        <stp>CompanyName</stp>
        <tr r="AV5" s="6"/>
      </tp>
      <tp t="s">
        <v>2/5/2015</v>
        <stp/>
        <stp>rtd-pgsql</stp>
        <stp>fundamentals_day_history_yahoo</stp>
        <stp>AAPL</stp>
        <stp>42130</stp>
        <stp>ExDividendDate</stp>
        <tr r="AN7" s="6"/>
      </tp>
      <tp>
        <v>524.22</v>
        <stp/>
        <stp>rtd-pgsql</stp>
        <stp>quote_day_history_yahoo</stp>
        <stp>GOOG</stp>
        <stp>42130</stp>
        <stp>Last</stp>
        <tr r="F10" s="10"/>
      </tp>
      <tp>
        <v>44.24</v>
        <stp/>
        <stp>rtd-pgsql</stp>
        <stp>quote_day_history_yahoo</stp>
        <stp>ORCL</stp>
        <stp>42130</stp>
        <stp>High</stp>
        <tr r="J7" s="10"/>
      </tp>
      <tp>
        <v>78.81</v>
        <stp/>
        <stp>rtd-pgsql</stp>
        <stp>quote_day_history_yahoo</stp>
        <stp>FB</stp>
        <stp>42130</stp>
        <stp>High</stp>
        <tr r="J8" s="10"/>
      </tp>
      <tp>
        <v>0.66666666666666663</v>
        <stp/>
        <stp>rtd-pgsql</stp>
        <stp>quote_day_history_yahoo</stp>
        <stp>AAPL</stp>
        <stp>42130</stp>
        <stp>LastTradeTime</stp>
        <tr r="E6" s="10"/>
      </tp>
      <tp>
        <v>-1.5027322404371588E-2</v>
        <stp/>
        <stp>rtd-pgsql</stp>
        <stp>quote_day_history_yahoo</stp>
        <stp>ORCL</stp>
        <stp>42130</stp>
        <stp>PercentChange</stp>
        <tr r="H7" s="10"/>
      </tp>
      <tp t="s">
        <v/>
        <stp/>
        <stp>rtd-pgsql</stp>
        <stp>currencies_day_history_yahoo</stp>
        <stp>AUDUSD</stp>
        <stp>42130</stp>
        <stp>RTD_LastMessage</stp>
        <tr r="M7" s="11"/>
      </tp>
      <tp>
        <v>3</v>
        <stp/>
        <stp>rtd-pgsql</stp>
        <stp>fundamentals_day_history_yahoo</stp>
        <stp>MSFT</stp>
        <stp>42130</stp>
        <stp>DividendYield</stp>
        <tr r="AL10" s="6"/>
      </tp>
      <tp t="s">
        <v/>
        <stp/>
        <stp>rtd-pgsql</stp>
        <stp>currencies_day_history_yahoo</stp>
        <stp>EURUSD</stp>
        <stp>42130</stp>
        <stp>RTD_LastMessage</stp>
        <tr r="M6" s="11"/>
      </tp>
      <tp>
        <v>47.77</v>
        <stp/>
        <stp>rtd-pgsql</stp>
        <stp>quote_day_history_yahoo</stp>
        <stp>MSFT</stp>
        <stp>42130</stp>
        <stp>High</stp>
        <tr r="J9" s="10"/>
      </tp>
      <tp>
        <v>42384</v>
        <stp/>
        <stp>rtd-pgsql</stp>
        <stp>option_day_history_yahoo</stp>
        <stp>AAPL160115P00150000</stp>
        <stp>42130</stp>
        <stp>ExpDate</stp>
        <tr r="I6" s="8"/>
      </tp>
      <tp t="s">
        <v>Apple Inc.</v>
        <stp/>
        <stp>rtd-pgsql</stp>
        <stp>fundamentals_day_history_yahoo</stp>
        <stp>AAPL</stp>
        <stp>42130</stp>
        <stp>CompanyName</stp>
        <tr r="AV7" s="6"/>
      </tp>
      <tp t="s">
        <v>Oracle Corporation Common Stock</v>
        <stp/>
        <stp>rtd-pgsql</stp>
        <stp>fundamentals_day_history_yahoo</stp>
        <stp>ORCL</stp>
        <stp>42130</stp>
        <stp>CompanyName</stp>
        <tr r="AV4" s="6"/>
      </tp>
      <tp>
        <v>12731968</v>
        <stp/>
        <stp>rtd-pgsql</stp>
        <stp>fundamentals_day_history_yahoo</stp>
        <stp>ORCL</stp>
        <stp>42130</stp>
        <stp>Volume</stp>
        <tr r="L4" s="6"/>
      </tp>
      <tp>
        <v>-2.7731092436974792E-2</v>
        <stp/>
        <stp>rtd-pgsql</stp>
        <stp>quote_day_history_yahoo</stp>
        <stp>MSFT</stp>
        <stp>42130</stp>
        <stp>PercentChange</stp>
        <tr r="H9" s="10"/>
      </tp>
      <tp t="s">
        <v/>
        <stp/>
        <stp>rtd-pgsql</stp>
        <stp>option_day_history_yahoo</stp>
        <stp>AAPL160115C00100000</stp>
        <stp>42130</stp>
        <stp>RTD_LastMessage</stp>
        <tr r="V5" s="8"/>
      </tp>
      <tp>
        <v>200.64</v>
        <stp/>
        <stp>rtd-pgsql</stp>
        <stp>quote_day_history_yahoo</stp>
        <stp>LNKD</stp>
        <stp>42130</stp>
        <stp>High</stp>
        <tr r="J5" s="10"/>
      </tp>
      <tp>
        <v>1.4</v>
        <stp/>
        <stp>rtd-pgsql</stp>
        <stp>fundamentals_day_history_yahoo</stp>
        <stp>ORCL</stp>
        <stp>42130</stp>
        <stp>DividendYield</stp>
        <tr r="AL4" s="6"/>
      </tp>
      <tp>
        <v>77.05</v>
        <stp/>
        <stp>rtd-pgsql</stp>
        <stp>quote_day_history_yahoo</stp>
        <stp>FB</stp>
        <stp>42130</stp>
        <stp>Low</stp>
        <tr r="K8" s="10"/>
      </tp>
      <tp>
        <v>0.66666666666666663</v>
        <stp/>
        <stp>rtd-pgsql</stp>
        <stp>quote_day_history_yahoo</stp>
        <stp>GOOG</stp>
        <stp>42130</stp>
        <stp>LastTradeTime</stp>
        <tr r="E10" s="10"/>
      </tp>
      <tp t="s">
        <v/>
        <stp/>
        <stp>rtd-pgsql</stp>
        <stp>quote_day_history_yahoo</stp>
        <stp>MSFT</stp>
        <stp>42130</stp>
        <stp>RTD_LastMessage</stp>
        <tr r="N9" s="10"/>
      </tp>
      <tp>
        <v>123.36</v>
        <stp/>
        <stp>rtd-pgsql</stp>
        <stp>fundamentals_day_history_yahoo</stp>
        <stp>AAPL</stp>
        <stp>42130</stp>
        <stp>Low</stp>
        <tr r="K7" s="6"/>
      </tp>
      <tp>
        <v>43</v>
        <stp/>
        <stp>rtd-pgsql</stp>
        <stp>fundamentals_day_history_yahoo</stp>
        <stp>ORCL</stp>
        <stp>42130</stp>
        <stp>Low</stp>
        <tr r="K4" s="6"/>
      </tp>
      <tp>
        <v>0.54</v>
        <stp/>
        <stp>rtd-pgsql</stp>
        <stp>quote_day_history_yahoo</stp>
        <stp>FB</stp>
        <stp>42130</stp>
        <stp>Change</stp>
        <tr r="G8" s="10"/>
      </tp>
      <tp>
        <v>8.6999999999999994E-3</v>
        <stp/>
        <stp>rtd-pgsql</stp>
        <stp>fundamentals_day_history_yahoo</stp>
        <stp>YHOO</stp>
        <stp>42130</stp>
        <stp>PercentChange</stp>
        <tr r="H5" s="6"/>
      </tp>
      <tp>
        <v>0.66874999999999996</v>
        <stp/>
        <stp>rtd-pgsql</stp>
        <stp>quote_day_history_yahoo</stp>
        <stp>LNKD</stp>
        <stp>42130</stp>
        <stp>LastTradeTime</stp>
        <tr r="E5" s="10"/>
      </tp>
      <tp>
        <v>0.2651</v>
        <stp/>
        <stp>rtd-pgsql</stp>
        <stp>fundamentals_day_history_yahoo</stp>
        <stp>YHOO</stp>
        <stp>42130</stp>
        <stp>PercentChangeFromYearLow</stp>
        <tr r="V5" s="6"/>
      </tp>
      <tp t="s">
        <v/>
        <stp/>
        <stp>rtd-pgsql</stp>
        <stp>currencies_day_history_yahoo</stp>
        <stp>NZDUSD</stp>
        <stp>42130</stp>
        <stp>RTD_LastMessage</stp>
        <tr r="M5" s="11"/>
      </tp>
      <tp>
        <v>78.319999999999993</v>
        <stp/>
        <stp>rtd-pgsql</stp>
        <stp>fundamentals_day_history_yahoo</stp>
        <stp>FB</stp>
        <stp>42130</stp>
        <stp>MA200</stp>
        <tr r="X8" s="6"/>
      </tp>
      <tp>
        <v>21.84</v>
        <stp/>
        <stp>rtd-pgsql</stp>
        <stp>fundamentals_day_history_yahoo</stp>
        <stp>FB</stp>
        <stp>42130</stp>
        <stp>ChangeFromYearLow</stp>
        <tr r="T8" s="6"/>
      </tp>
      <tp>
        <v>126.75</v>
        <stp/>
        <stp>rtd-pgsql</stp>
        <stp>quote_day_history_yahoo</stp>
        <stp>AAPL</stp>
        <stp>42130</stp>
        <stp>High</stp>
        <tr r="J6" s="10"/>
      </tp>
      <tp t="s">
        <v>217.43B</v>
        <stp/>
        <stp>rtd-pgsql</stp>
        <stp>fundamentals_day_history_yahoo</stp>
        <stp>FB</stp>
        <stp>42130</stp>
        <stp>MarketCap</stp>
        <tr r="AK8" s="6"/>
      </tp>
      <tp>
        <v>0.38819999999999999</v>
        <stp/>
        <stp>rtd-pgsql</stp>
        <stp>fundamentals_day_history_yahoo</stp>
        <stp>FB</stp>
        <stp>42130</stp>
        <stp>PercentChangeFromYearLow</stp>
        <tr r="V8" s="6"/>
      </tp>
      <tp>
        <v>41.21</v>
        <stp/>
        <stp>rtd-pgsql</stp>
        <stp>fundamentals_day_history_yahoo</stp>
        <stp>YHOO</stp>
        <stp>42130</stp>
        <stp>Low</stp>
        <tr r="K5" s="6"/>
      </tp>
      <tp>
        <v>1566665</v>
        <stp/>
        <stp>rtd-pgsql</stp>
        <stp>fundamentals_day_history_yahoo</stp>
        <stp>GOOG</stp>
        <stp>42130</stp>
        <stp>Volume</stp>
        <tr r="L6" s="6"/>
      </tp>
      <tp>
        <v>13954286</v>
        <stp/>
        <stp>rtd-pgsql</stp>
        <stp>fundamentals_day_history_yahoo</stp>
        <stp>YHOO</stp>
        <stp>42130</stp>
        <stp>Volume</stp>
        <tr r="L5" s="6"/>
      </tp>
      <tp>
        <v>41.31</v>
        <stp/>
        <stp>rtd-pgsql</stp>
        <stp>quote_day_history_yahoo</stp>
        <stp>YHOO</stp>
        <stp>42130</stp>
        <stp>Open</stp>
        <tr r="I4" s="10"/>
      </tp>
      <tp t="s">
        <v>Google Inc.</v>
        <stp/>
        <stp>rtd-pgsql</stp>
        <stp>fundamentals_day_history_yahoo</stp>
        <stp>GOOG</stp>
        <stp>42130</stp>
        <stp>CompanyName</stp>
        <tr r="AV6" s="6"/>
      </tp>
      <tp t="s">
        <v>AAPL160115C00100000</v>
        <stp/>
        <stp>rtd-pgsql</stp>
        <stp>option_day_history_yahoo</stp>
        <stp>AAPL160115C00100000</stp>
        <stp>42130</stp>
        <stp>OptionCode</stp>
        <tr r="F5" s="8"/>
      </tp>
      <tp t="s">
        <v>AAPL160115C00150000</v>
        <stp/>
        <stp>rtd-pgsql</stp>
        <stp>option_day_history_yahoo</stp>
        <stp>AAPL160115C00150000</stp>
        <stp>42130</stp>
        <stp>OptionCode</stp>
        <tr r="F7" s="8"/>
      </tp>
      <tp>
        <v>2.67</v>
        <stp/>
        <stp>rtd-pgsql</stp>
        <stp>fundamentals_day_history_yahoo</stp>
        <stp>MSFT</stp>
        <stp>42130</stp>
        <stp>PEG</stp>
        <tr r="AF10" s="6"/>
      </tp>
      <tp t="s">
        <v>AAPL160115P00100000</v>
        <stp/>
        <stp>rtd-pgsql</stp>
        <stp>option_day_history_yahoo</stp>
        <stp>AAPL160115P00100000</stp>
        <stp>42130</stp>
        <stp>OptionCode</stp>
        <tr r="F4" s="8"/>
      </tp>
      <tp t="s">
        <v>AAPL160115P00150000</v>
        <stp/>
        <stp>rtd-pgsql</stp>
        <stp>option_day_history_yahoo</stp>
        <stp>AAPL160115P00150000</stp>
        <stp>42130</stp>
        <stp>OptionCode</stp>
        <tr r="F6" s="8"/>
      </tp>
      <tp>
        <v>532.38</v>
        <stp/>
        <stp>rtd-pgsql</stp>
        <stp>quote_day_history_yahoo</stp>
        <stp>GOOG</stp>
        <stp>42130</stp>
        <stp>High</stp>
        <tr r="J10" s="10"/>
      </tp>
      <tp>
        <v>43.26</v>
        <stp/>
        <stp>rtd-pgsql</stp>
        <stp>quote_day_history_yahoo</stp>
        <stp>ORCL</stp>
        <stp>42130</stp>
        <stp>Last</stp>
        <tr r="F7" s="10"/>
      </tp>
      <tp>
        <v>78.099999999999994</v>
        <stp/>
        <stp>rtd-pgsql</stp>
        <stp>quote_day_history_yahoo</stp>
        <stp>FB</stp>
        <stp>42130</stp>
        <stp>Last</stp>
        <tr r="F8" s="10"/>
      </tp>
      <tp t="e">
        <v>#N/A</v>
        <stp/>
        <stp>rtd-pgsql</stp>
        <stp>fundamentals_day_history_yahoo</stp>
        <stp>ORCL</stp>
        <stp>42130</stp>
        <stp>Notes</stp>
        <tr r="AY4" s="6"/>
      </tp>
      <tp>
        <v>2.39</v>
        <stp/>
        <stp>rtd-pgsql</stp>
        <stp>fundamentals_day_history_yahoo</stp>
        <stp>ORCL</stp>
        <stp>42130</stp>
        <stp>EarningsShare</stp>
        <tr r="AJ4" s="6"/>
      </tp>
      <tp>
        <v>46.28</v>
        <stp/>
        <stp>rtd-pgsql</stp>
        <stp>quote_day_history_yahoo</stp>
        <stp>MSFT</stp>
        <stp>42130</stp>
        <stp>Last</stp>
        <tr r="F9" s="10"/>
      </tp>
      <tp>
        <v>2E-3</v>
        <stp/>
        <stp>rtd-pgsql</stp>
        <stp>fundamentals_day_history_yahoo</stp>
        <stp>LNKD</stp>
        <stp>42130</stp>
        <stp>PercentChange</stp>
        <tr r="H9" s="6"/>
      </tp>
      <tp>
        <v>0.66666666666666663</v>
        <stp/>
        <stp>rtd-pgsql</stp>
        <stp>quote_day_history_yahoo</stp>
        <stp>YHOO</stp>
        <stp>42130</stp>
        <stp>LastTradeTime</stp>
        <tr r="E4" s="10"/>
      </tp>
      <tp t="s">
        <v>LinkedIn Corporation Class A Co</v>
        <stp/>
        <stp>rtd-pgsql</stp>
        <stp>fundamentals_day_history_yahoo</stp>
        <stp>LNKD</stp>
        <stp>42130</stp>
        <stp>CompanyName</stp>
        <tr r="AV9" s="6"/>
      </tp>
      <tp>
        <v>1.43</v>
        <stp/>
        <stp>rtd-pgsql</stp>
        <stp>fundamentals_day_history_yahoo</stp>
        <stp>FB</stp>
        <stp>42130</stp>
        <stp>PEG</stp>
        <tr r="AF8" s="6"/>
      </tp>
      <tp>
        <v>3090045</v>
        <stp/>
        <stp>rtd-pgsql</stp>
        <stp>fundamentals_day_history_yahoo</stp>
        <stp>LNKD</stp>
        <stp>42130</stp>
        <stp>Volume</stp>
        <tr r="L9" s="6"/>
      </tp>
      <tp>
        <v>-0.79</v>
        <stp/>
        <stp>rtd-pgsql</stp>
        <stp>fundamentals_day_history_yahoo</stp>
        <stp>AAPL</stp>
        <stp>42130</stp>
        <stp>Change</stp>
        <tr r="G7" s="6"/>
      </tp>
      <tp t="e">
        <v>#N/A</v>
        <stp/>
        <stp>rtd-pgsql</stp>
        <stp>fundamentals_day_history_yahoo</stp>
        <stp>MSFT</stp>
        <stp>42130</stp>
        <stp>Notes</stp>
        <tr r="AY10" s="6"/>
      </tp>
      <tp>
        <v>2.48</v>
        <stp/>
        <stp>rtd-pgsql</stp>
        <stp>fundamentals_day_history_yahoo</stp>
        <stp>MSFT</stp>
        <stp>42130</stp>
        <stp>EarningsShare</stp>
        <tr r="AJ10" s="6"/>
      </tp>
      <tp t="s">
        <v/>
        <stp/>
        <stp>rtd-pgsql</stp>
        <stp>currencies_day_history_yahoo</stp>
        <stp>USDSEK</stp>
        <stp>42130</stp>
        <stp>RTD_LastMessage</stp>
        <tr r="M4" s="11"/>
      </tp>
      <tp>
        <v>200.22</v>
        <stp/>
        <stp>rtd-pgsql</stp>
        <stp>quote_day_history_yahoo</stp>
        <stp>LNKD</stp>
        <stp>42130</stp>
        <stp>Last</stp>
        <tr r="F5" s="10"/>
      </tp>
      <tp>
        <v>-1.24E-2</v>
        <stp/>
        <stp>rtd-pgsql</stp>
        <stp>fundamentals_day_history_yahoo</stp>
        <stp>GOOG</stp>
        <stp>42130</stp>
        <stp>PercentChange</stp>
        <tr r="H6" s="6"/>
      </tp>
      <tp>
        <v>0.28039999999999998</v>
        <stp/>
        <stp>rtd-pgsql</stp>
        <stp>option_day_history_yahoo</stp>
        <stp>AAPL160115C00100000</stp>
        <stp>42130</stp>
        <stp>ImpliedVol</stp>
        <tr r="T5" s="8"/>
      </tp>
      <tp>
        <v>0.25670000000000004</v>
        <stp/>
        <stp>rtd-pgsql</stp>
        <stp>option_day_history_yahoo</stp>
        <stp>AAPL160115C00150000</stp>
        <stp>42130</stp>
        <stp>ImpliedVol</stp>
        <tr r="T7" s="8"/>
      </tp>
      <tp>
        <v>0.30049999999999999</v>
        <stp/>
        <stp>rtd-pgsql</stp>
        <stp>option_day_history_yahoo</stp>
        <stp>AAPL160115P00100000</stp>
        <stp>42130</stp>
        <stp>ImpliedVol</stp>
        <tr r="T4" s="8"/>
      </tp>
      <tp>
        <v>0.28160000000000002</v>
        <stp/>
        <stp>rtd-pgsql</stp>
        <stp>option_day_history_yahoo</stp>
        <stp>AAPL160115P00150000</stp>
        <stp>42130</stp>
        <stp>ImpliedVol</stp>
        <tr r="T6" s="8"/>
      </tp>
      <tp>
        <v>-0.13120000000000001</v>
        <stp/>
        <stp>rtd-pgsql</stp>
        <stp>currencies_day_history_yahoo</stp>
        <stp>USDSEK</stp>
        <stp>42130</stp>
        <stp>Change</stp>
        <tr r="G4" s="11"/>
      </tp>
      <tp>
        <v>0.73176921296296293</v>
        <stp/>
        <stp>rtd-pgsql</stp>
        <stp>option_day_history_yahoo</stp>
        <stp>AAPL160115P00100000</stp>
        <stp>42130</stp>
        <stp>Time</stp>
        <tr r="E4" s="8"/>
      </tp>
      <tp>
        <v>0.73176921296296293</v>
        <stp/>
        <stp>rtd-pgsql</stp>
        <stp>option_day_history_yahoo</stp>
        <stp>AAPL160115P00150000</stp>
        <stp>42130</stp>
        <stp>Time</stp>
        <tr r="E6" s="8"/>
      </tp>
      <tp>
        <v>0.73176921296296293</v>
        <stp/>
        <stp>rtd-pgsql</stp>
        <stp>option_day_history_yahoo</stp>
        <stp>AAPL160115C00100000</stp>
        <stp>42130</stp>
        <stp>Time</stp>
        <tr r="E5" s="8"/>
      </tp>
      <tp>
        <v>0.73176921296296293</v>
        <stp/>
        <stp>rtd-pgsql</stp>
        <stp>option_day_history_yahoo</stp>
        <stp>AAPL160115C00150000</stp>
        <stp>42130</stp>
        <stp>Time</stp>
        <tr r="E7" s="8"/>
      </tp>
      <tp>
        <v>77.56</v>
        <stp/>
        <stp>rtd-pgsql</stp>
        <stp>fundamentals_day_history_yahoo</stp>
        <stp>FB</stp>
        <stp>42130</stp>
        <stp>PrevClose</stp>
        <tr r="N8" s="6"/>
      </tp>
      <tp>
        <v>-1.4800000000000001E-2</v>
        <stp/>
        <stp>rtd-pgsql</stp>
        <stp>fundamentals_day_history_yahoo</stp>
        <stp>AAPL</stp>
        <stp>42130</stp>
        <stp>PercentChangeFromMA50</stp>
        <tr r="AA7" s="6"/>
      </tp>
      <tp>
        <v>3.2000000000000002E-3</v>
        <stp/>
        <stp>rtd-pgsql</stp>
        <stp>currencies_day_history_yahoo</stp>
        <stp>AUDUSD</stp>
        <stp>42130</stp>
        <stp>Change</stp>
        <tr r="G7" s="11"/>
      </tp>
      <tp>
        <v>106528</v>
        <stp/>
        <stp>rtd-pgsql</stp>
        <stp>option_day_history_yahoo</stp>
        <stp>AAPL160115C00100000</stp>
        <stp>42130</stp>
        <stp>OpenInt</stp>
        <tr r="S5" s="8"/>
      </tp>
      <tp>
        <v>33</v>
        <stp/>
        <stp>rtd-pgsql</stp>
        <stp>fundamentals_day_history_yahoo</stp>
        <stp>GOOG</stp>
        <stp>42130</stp>
        <stp>EPSEstNextYear</stp>
        <tr r="AI6" s="6"/>
      </tp>
      <tp>
        <v>0.8</v>
        <stp/>
        <stp>rtd-pgsql</stp>
        <stp>fundamentals_day_history_yahoo</stp>
        <stp>YHOO</stp>
        <stp>42130</stp>
        <stp>EPSEstNextYear</stp>
        <tr r="AI5" s="6"/>
      </tp>
      <tp>
        <v>12.97</v>
        <stp/>
        <stp>rtd-pgsql</stp>
        <stp>fundamentals_day_history_yahoo</stp>
        <stp>AAPL</stp>
        <stp>42130</stp>
        <stp>PriceEPSEstNextYear</stp>
        <tr r="AT7" s="6"/>
      </tp>
      <tp>
        <v>14.37</v>
        <stp/>
        <stp>rtd-pgsql</stp>
        <stp>fundamentals_day_history_yahoo</stp>
        <stp>ORCL</stp>
        <stp>42130</stp>
        <stp>PriceEPSEstNextYear</stp>
        <tr r="AT4" s="6"/>
      </tp>
      <tp>
        <v>-2.5999999999999999E-3</v>
        <stp/>
        <stp>rtd-pgsql</stp>
        <stp>currencies_day_history_yahoo</stp>
        <stp>USDCAD</stp>
        <stp>42130</stp>
        <stp>Change</stp>
        <tr r="G8" s="11"/>
      </tp>
      <tp>
        <v>6.8999999999999999E-3</v>
        <stp/>
        <stp>rtd-pgsql</stp>
        <stp>currencies_day_history_yahoo</stp>
        <stp>GBPUSD</stp>
        <stp>42130</stp>
        <stp>Change</stp>
        <tr r="G9" s="11"/>
      </tp>
      <tp t="s">
        <v>56.26 - 86.07</v>
        <stp/>
        <stp>rtd-pgsql</stp>
        <stp>fundamentals_day_history_yahoo</stp>
        <stp>FB</stp>
        <stp>42130</stp>
        <stp>YearRange</stp>
        <tr r="R8" s="6"/>
      </tp>
      <tp>
        <v>-1.88</v>
        <stp/>
        <stp>rtd-pgsql</stp>
        <stp>fundamentals_day_history_yahoo</stp>
        <stp>AAPL</stp>
        <stp>42130</stp>
        <stp>ChangeFromMA50</stp>
        <tr r="Y7" s="6"/>
      </tp>
      <tp t="s">
        <v>67.66B</v>
        <stp/>
        <stp>rtd-pgsql</stp>
        <stp>fundamentals_day_history_yahoo</stp>
        <stp>AAPL</stp>
        <stp>42130</stp>
        <stp>EBITDA</stp>
        <tr r="AU7" s="6"/>
      </tp>
      <tp>
        <v>-37.909999999999997</v>
        <stp/>
        <stp>rtd-pgsql</stp>
        <stp>fundamentals_day_history_yahoo</stp>
        <stp>LNKD</stp>
        <stp>42130</stp>
        <stp>ChangeFromMA200</stp>
        <tr r="Z9" s="6"/>
      </tp>
      <tp>
        <v>6.9623517276946895E-3</v>
        <stp/>
        <stp>rtd-pgsql</stp>
        <stp>quote_day_history_yahoo</stp>
        <stp>FB</stp>
        <stp>42130</stp>
        <stp>PercentChange</stp>
        <tr r="H8" s="10"/>
      </tp>
      <tp>
        <v>67941</v>
        <stp/>
        <stp>rtd-pgsql</stp>
        <stp>option_day_history_yahoo</stp>
        <stp>AAPL160115C00150000</stp>
        <stp>42130</stp>
        <stp>OpenInt</stp>
        <tr r="S7" s="8"/>
      </tp>
      <tp>
        <v>-11.26</v>
        <stp/>
        <stp>rtd-pgsql</stp>
        <stp>fundamentals_day_history_yahoo</stp>
        <stp>GOOG</stp>
        <stp>42130</stp>
        <stp>ChangeFromMA200</stp>
        <tr r="Z6" s="6"/>
      </tp>
      <tp>
        <v>1.61E-2</v>
        <stp/>
        <stp>rtd-pgsql</stp>
        <stp>currencies_day_history_yahoo</stp>
        <stp>EURUSD</stp>
        <stp>42130</stp>
        <stp>Change</stp>
        <tr r="G6" s="11"/>
      </tp>
      <tp>
        <v>3.39</v>
        <stp/>
        <stp>rtd-pgsql</stp>
        <stp>fundamentals_day_history_yahoo</stp>
        <stp>LNKD</stp>
        <stp>42130</stp>
        <stp>EPSEstNextYear</stp>
        <tr r="AI9" s="6"/>
      </tp>
      <tp>
        <v>52.08</v>
        <stp/>
        <stp>rtd-pgsql</stp>
        <stp>fundamentals_day_history_yahoo</stp>
        <stp>YHOO</stp>
        <stp>42130</stp>
        <stp>PriceEPSEstNextYear</stp>
        <tr r="AT5" s="6"/>
      </tp>
      <tp>
        <v>95.54</v>
        <stp/>
        <stp>rtd-pgsql</stp>
        <stp>fundamentals_day_history_yahoo</stp>
        <stp>FB</stp>
        <stp>42130</stp>
        <stp>OneYearTargetPrice</stp>
        <tr r="AD8" s="6"/>
      </tp>
      <tp>
        <v>13.47</v>
        <stp/>
        <stp>rtd-pgsql</stp>
        <stp>fundamentals_day_history_yahoo</stp>
        <stp>FB</stp>
        <stp>42130</stp>
        <stp>BookValue</stp>
        <tr r="AP8" s="6"/>
      </tp>
      <tp>
        <v>27.2</v>
        <stp/>
        <stp>rtd-pgsql</stp>
        <stp>option_day_history_yahoo</stp>
        <stp>AAPL160115C00100000</stp>
        <stp>42130</stp>
        <stp>Last</stp>
        <tr r="L5" s="8"/>
      </tp>
      <tp>
        <v>3.1</v>
        <stp/>
        <stp>rtd-pgsql</stp>
        <stp>option_day_history_yahoo</stp>
        <stp>AAPL160115C00150000</stp>
        <stp>42130</stp>
        <stp>Last</stp>
        <tr r="L7" s="8"/>
      </tp>
      <tp>
        <v>2.86</v>
        <stp/>
        <stp>rtd-pgsql</stp>
        <stp>option_day_history_yahoo</stp>
        <stp>AAPL160115P00100000</stp>
        <stp>42130</stp>
        <stp>Last</stp>
        <tr r="L4" s="8"/>
      </tp>
      <tp>
        <v>30</v>
        <stp/>
        <stp>rtd-pgsql</stp>
        <stp>option_day_history_yahoo</stp>
        <stp>AAPL160115P00150000</stp>
        <stp>42130</stp>
        <stp>Last</stp>
        <tr r="L6" s="8"/>
      </tp>
      <tp>
        <v>27.175000000000001</v>
        <stp/>
        <stp>rtd-pgsql</stp>
        <stp>option_day_history_yahoo</stp>
        <stp>AAPL160115C00100000</stp>
        <stp>42130</stp>
        <stp>Mark</stp>
        <tr r="O5" s="8"/>
      </tp>
      <tp>
        <v>3.125</v>
        <stp/>
        <stp>rtd-pgsql</stp>
        <stp>option_day_history_yahoo</stp>
        <stp>AAPL160115C00150000</stp>
        <stp>42130</stp>
        <stp>Mark</stp>
        <tr r="O7" s="8"/>
      </tp>
      <tp>
        <v>2.86</v>
        <stp/>
        <stp>rtd-pgsql</stp>
        <stp>option_day_history_yahoo</stp>
        <stp>AAPL160115P00100000</stp>
        <stp>42130</stp>
        <stp>Mark</stp>
        <tr r="O4" s="8"/>
      </tp>
      <tp>
        <v>28.950000000000003</v>
        <stp/>
        <stp>rtd-pgsql</stp>
        <stp>option_day_history_yahoo</stp>
        <stp>AAPL160115P00150000</stp>
        <stp>42130</stp>
        <stp>Mark</stp>
        <tr r="O6" s="8"/>
      </tp>
      <tp>
        <v>2.78</v>
        <stp/>
        <stp>rtd-pgsql</stp>
        <stp>fundamentals_day_history_yahoo</stp>
        <stp>MSFT</stp>
        <stp>42130</stp>
        <stp>EPSEstNextYear</stp>
        <tr r="AI10" s="6"/>
      </tp>
      <tp>
        <v>-5.9500000000000004E-2</v>
        <stp/>
        <stp>rtd-pgsql</stp>
        <stp>fundamentals_day_history_yahoo</stp>
        <stp>YHOO</stp>
        <stp>42130</stp>
        <stp>PercentChangeFromMA50</stp>
        <tr r="AA5" s="6"/>
      </tp>
      <tp>
        <v>-3.6299999999999999E-2</v>
        <stp/>
        <stp>rtd-pgsql</stp>
        <stp>fundamentals_day_history_yahoo</stp>
        <stp>GOOG</stp>
        <stp>42130</stp>
        <stp>PercentChangeFromMA50</stp>
        <tr r="AA6" s="6"/>
      </tp>
      <tp>
        <v>59.06</v>
        <stp/>
        <stp>rtd-pgsql</stp>
        <stp>fundamentals_day_history_yahoo</stp>
        <stp>LNKD</stp>
        <stp>42130</stp>
        <stp>PriceEPSEstNextYear</stp>
        <tr r="AT9" s="6"/>
      </tp>
      <tp>
        <v>52.62</v>
        <stp/>
        <stp>rtd-pgsql</stp>
        <stp>fundamentals_day_history_yahoo</stp>
        <stp>YHOO</stp>
        <stp>42130</stp>
        <stp>YearHigh</stp>
        <tr r="P5" s="6"/>
      </tp>
      <tp>
        <v>42131.023208437502</v>
        <stp/>
        <stp>rtd-pgsql</stp>
        <stp>fundamentals_day_history_yahoo</stp>
        <stp>MSFT</stp>
        <stp>42130</stp>
        <stp>LastUpdateTimeStamp</stp>
        <tr r="AZ10" s="6"/>
      </tp>
      <tp>
        <v>-0.2064</v>
        <stp/>
        <stp>rtd-pgsql</stp>
        <stp>fundamentals_day_history_yahoo</stp>
        <stp>LNKD</stp>
        <stp>42130</stp>
        <stp>PercentChangeFromMA50</stp>
        <tr r="AA9" s="6"/>
      </tp>
      <tp>
        <v>0.66</v>
        <stp/>
        <stp>rtd-pgsql</stp>
        <stp>fundamentals_day_history_yahoo</stp>
        <stp>ORCL</stp>
        <stp>42130</stp>
        <stp>ChangeFromMA200</stp>
        <tr r="Z4" s="6"/>
      </tp>
      <tp>
        <v>6.64</v>
        <stp/>
        <stp>rtd-pgsql</stp>
        <stp>fundamentals_day_history_yahoo</stp>
        <stp>AAPL</stp>
        <stp>42130</stp>
        <stp>ChangeFromMA200</stp>
        <tr r="Z7" s="6"/>
      </tp>
      <tp>
        <v>-1.04E-2</v>
        <stp/>
        <stp>rtd-pgsql</stp>
        <stp>currencies_day_history_yahoo</stp>
        <stp>USDCHF</stp>
        <stp>42130</stp>
        <stp>Change</stp>
        <tr r="G10" s="11"/>
      </tp>
      <tp>
        <v>-6.3E-3</v>
        <stp/>
        <stp>rtd-pgsql</stp>
        <stp>currencies_day_history_yahoo</stp>
        <stp>NZDUSD</stp>
        <stp>42130</stp>
        <stp>Change</stp>
        <tr r="G5" s="11"/>
      </tp>
      <tp>
        <v>5.76</v>
        <stp/>
        <stp>rtd-pgsql</stp>
        <stp>fundamentals_day_history_yahoo</stp>
        <stp>FB</stp>
        <stp>42130</stp>
        <stp>PriceBook</stp>
        <tr r="AQ8" s="6"/>
      </tp>
      <tp>
        <v>42131.023208460647</v>
        <stp/>
        <stp>rtd-pgsql</stp>
        <stp>fundamentals_day_history_yahoo</stp>
        <stp>FB</stp>
        <stp>42130</stp>
        <stp>LastUpdateTimeStamp</stp>
        <tr r="AZ8" s="6"/>
      </tp>
      <tp>
        <v>-4.7699999999999996</v>
        <stp/>
        <stp>rtd-pgsql</stp>
        <stp>fundamentals_day_history_yahoo</stp>
        <stp>YHOO</stp>
        <stp>42130</stp>
        <stp>ChangeFromMA200</stp>
        <tr r="Z5" s="6"/>
      </tp>
      <tp t="e">
        <v>#N/A</v>
        <stp/>
        <stp>rtd-pgsql</stp>
        <stp>fundamentals_day_history_yahoo</stp>
        <stp>GOOG</stp>
        <stp>42130</stp>
        <stp>PriceEPSEstNextYear</stp>
        <tr r="AT6" s="6"/>
      </tp>
      <tp>
        <v>3.01</v>
        <stp/>
        <stp>rtd-pgsql</stp>
        <stp>fundamentals_day_history_yahoo</stp>
        <stp>ORCL</stp>
        <stp>42130</stp>
        <stp>EPSEstNextYear</stp>
        <tr r="AI4" s="6"/>
      </tp>
      <tp>
        <v>86.07</v>
        <stp/>
        <stp>rtd-pgsql</stp>
        <stp>fundamentals_day_history_yahoo</stp>
        <stp>FB</stp>
        <stp>42130</stp>
        <stp>YearHigh</stp>
        <tr r="P8" s="6"/>
      </tp>
      <tp>
        <v>49037</v>
        <stp/>
        <stp>rtd-pgsql</stp>
        <stp>option_day_history_yahoo</stp>
        <stp>AAPL160115P00100000</stp>
        <stp>42130</stp>
        <stp>OpenInt</stp>
        <tr r="S4" s="8"/>
      </tp>
      <tp>
        <v>6.7299999999999999E-2</v>
        <stp/>
        <stp>rtd-pgsql</stp>
        <stp>fundamentals_day_history_yahoo</stp>
        <stp>MSFT</stp>
        <stp>42130</stp>
        <stp>PercentChangeFromMA50</stp>
        <tr r="AA10" s="6"/>
      </tp>
      <tp>
        <v>0.12781954887218044</v>
        <stp/>
        <stp>rtd-pgsql</stp>
        <stp>option_day_history_yahoo</stp>
        <stp>AAPL160115P00150000</stp>
        <stp>42130</stp>
        <stp>PercentChange</stp>
        <tr r="N6" s="8"/>
      </tp>
      <tp>
        <v>6.3197026022304842E-2</v>
        <stp/>
        <stp>rtd-pgsql</stp>
        <stp>option_day_history_yahoo</stp>
        <stp>AAPL160115P00100000</stp>
        <stp>42130</stp>
        <stp>PercentChange</stp>
        <tr r="N4" s="8"/>
      </tp>
      <tp>
        <v>-6.0606060606060608E-2</v>
        <stp/>
        <stp>rtd-pgsql</stp>
        <stp>option_day_history_yahoo</stp>
        <stp>AAPL160115C00150000</stp>
        <stp>42130</stp>
        <stp>PercentChange</stp>
        <tr r="N7" s="8"/>
      </tp>
      <tp>
        <v>-1.9819819819819822E-2</v>
        <stp/>
        <stp>rtd-pgsql</stp>
        <stp>option_day_history_yahoo</stp>
        <stp>AAPL160115C00100000</stp>
        <stp>42130</stp>
        <stp>PercentChange</stp>
        <tr r="N5" s="8"/>
      </tp>
      <tp>
        <v>-5.4000000000000003E-3</v>
        <stp/>
        <stp>rtd-pgsql</stp>
        <stp>fundamentals_day_history_yahoo</stp>
        <stp>ORCL</stp>
        <stp>42130</stp>
        <stp>PercentChangeFromMA50</stp>
        <tr r="AA4" s="6"/>
      </tp>
      <tp t="s">
        <v>PUT</v>
        <stp/>
        <stp>rtd-pgsql</stp>
        <stp>option_day_history_yahoo</stp>
        <stp>AAPL160115P00100000</stp>
        <stp>42130</stp>
        <stp>Type</stp>
        <tr r="K4" s="8"/>
      </tp>
      <tp t="s">
        <v>PUT</v>
        <stp/>
        <stp>rtd-pgsql</stp>
        <stp>option_day_history_yahoo</stp>
        <stp>AAPL160115P00150000</stp>
        <stp>42130</stp>
        <stp>Type</stp>
        <tr r="K6" s="8"/>
      </tp>
      <tp t="s">
        <v>CALL</v>
        <stp/>
        <stp>rtd-pgsql</stp>
        <stp>option_day_history_yahoo</stp>
        <stp>AAPL160115C00100000</stp>
        <stp>42130</stp>
        <stp>Type</stp>
        <tr r="K5" s="8"/>
      </tp>
      <tp t="s">
        <v>CALL</v>
        <stp/>
        <stp>rtd-pgsql</stp>
        <stp>option_day_history_yahoo</stp>
        <stp>AAPL160115C00150000</stp>
        <stp>42130</stp>
        <stp>Type</stp>
        <tr r="K7" s="8"/>
      </tp>
      <tp>
        <v>598.01</v>
        <stp/>
        <stp>rtd-pgsql</stp>
        <stp>fundamentals_day_history_yahoo</stp>
        <stp>GOOG</stp>
        <stp>42130</stp>
        <stp>YearHigh</stp>
        <tr r="P6" s="6"/>
      </tp>
      <tp>
        <v>2.92</v>
        <stp/>
        <stp>rtd-pgsql</stp>
        <stp>fundamentals_day_history_yahoo</stp>
        <stp>MSFT</stp>
        <stp>42130</stp>
        <stp>ChangeFromMA50</stp>
        <tr r="Y10" s="6"/>
      </tp>
      <tp t="s">
        <v>33.71B</v>
        <stp/>
        <stp>rtd-pgsql</stp>
        <stp>fundamentals_day_history_yahoo</stp>
        <stp>MSFT</stp>
        <stp>42130</stp>
        <stp>EBITDA</stp>
        <tr r="AU10" s="6"/>
      </tp>
      <tp>
        <v>134.54</v>
        <stp/>
        <stp>rtd-pgsql</stp>
        <stp>fundamentals_day_history_yahoo</stp>
        <stp>AAPL</stp>
        <stp>42130</stp>
        <stp>YearHigh</stp>
        <tr r="P7" s="6"/>
      </tp>
      <tp t="s">
        <v>AAPL</v>
        <stp/>
        <stp>rtd-pgsql</stp>
        <stp>option_day_history_yahoo</stp>
        <stp>AAPL160115C00100000</stp>
        <stp>42130</stp>
        <stp>OptionSymbol</stp>
        <tr r="H5" s="8"/>
      </tp>
      <tp t="s">
        <v>AAPL</v>
        <stp/>
        <stp>rtd-pgsql</stp>
        <stp>option_day_history_yahoo</stp>
        <stp>AAPL160115C00150000</stp>
        <stp>42130</stp>
        <stp>OptionSymbol</stp>
        <tr r="H7" s="8"/>
      </tp>
      <tp t="s">
        <v>AAPL</v>
        <stp/>
        <stp>rtd-pgsql</stp>
        <stp>option_day_history_yahoo</stp>
        <stp>AAPL160115P00100000</stp>
        <stp>42130</stp>
        <stp>OptionSymbol</stp>
        <tr r="H4" s="8"/>
      </tp>
      <tp t="s">
        <v>AAPL</v>
        <stp/>
        <stp>rtd-pgsql</stp>
        <stp>option_day_history_yahoo</stp>
        <stp>AAPL160115P00150000</stp>
        <stp>42130</stp>
        <stp>OptionSymbol</stp>
        <tr r="H6" s="8"/>
      </tp>
      <tp>
        <v>42131.023208379629</v>
        <stp/>
        <stp>rtd-pgsql</stp>
        <stp>fundamentals_day_history_yahoo</stp>
        <stp>AAPL</stp>
        <stp>42130</stp>
        <stp>LastUpdateTimeStamp</stp>
        <tr r="AZ7" s="6"/>
      </tp>
      <tp>
        <v>42131.023208449071</v>
        <stp/>
        <stp>rtd-pgsql</stp>
        <stp>fundamentals_day_history_yahoo</stp>
        <stp>ORCL</stp>
        <stp>42130</stp>
        <stp>LastUpdateTimeStamp</stp>
        <tr r="AZ4" s="6"/>
      </tp>
      <tp>
        <v>3003</v>
        <stp/>
        <stp>rtd-pgsql</stp>
        <stp>option_day_history_yahoo</stp>
        <stp>AAPL160115P00150000</stp>
        <stp>42130</stp>
        <stp>OpenInt</stp>
        <tr r="S6" s="8"/>
      </tp>
      <tp>
        <v>1.18</v>
        <stp/>
        <stp>rtd-pgsql</stp>
        <stp>fundamentals_day_history_yahoo</stp>
        <stp>MSFT</stp>
        <stp>42130</stp>
        <stp>ChangeFromMA200</stp>
        <tr r="Z10" s="6"/>
      </tp>
      <tp t="e">
        <v>#N/A</v>
        <stp/>
        <stp>rtd-pgsql</stp>
        <stp>fundamentals_day_history_yahoo</stp>
        <stp>FB</stp>
        <stp>42130</stp>
        <stp>Commission</stp>
        <tr r="AX8" s="6"/>
      </tp>
      <tp>
        <v>-0.42299999999999999</v>
        <stp/>
        <stp>rtd-pgsql</stp>
        <stp>currencies_day_history_yahoo</stp>
        <stp>USDJPY</stp>
        <stp>42130</stp>
        <stp>Change</stp>
        <tr r="G11" s="11"/>
      </tp>
      <tp t="s">
        <v>16.79B</v>
        <stp/>
        <stp>rtd-pgsql</stp>
        <stp>fundamentals_day_history_yahoo</stp>
        <stp>ORCL</stp>
        <stp>42130</stp>
        <stp>EBITDA</stp>
        <tr r="AU4" s="6"/>
      </tp>
      <tp>
        <v>42131.023208495368</v>
        <stp/>
        <stp>rtd-pgsql</stp>
        <stp>fundamentals_day_history_yahoo</stp>
        <stp>YHOO</stp>
        <stp>42130</stp>
        <stp>LastUpdateTimeStamp</stp>
        <tr r="AZ5" s="6"/>
      </tp>
      <tp>
        <v>-0.22</v>
        <stp/>
        <stp>rtd-pgsql</stp>
        <stp>fundamentals_day_history_yahoo</stp>
        <stp>FB</stp>
        <stp>42130</stp>
        <stp>ChangeFromMA200</stp>
        <tr r="Z8" s="6"/>
      </tp>
      <tp>
        <v>0.66666666666666663</v>
        <stp/>
        <stp>rtd-pgsql</stp>
        <stp>quote_day_history_yahoo</stp>
        <stp>FB</stp>
        <stp>42130</stp>
        <stp>LastTradeTime</stp>
        <tr r="E8" s="10"/>
      </tp>
      <tp>
        <v>1.3</v>
        <stp/>
        <stp>rtd-pgsql</stp>
        <stp>fundamentals_day_history_yahoo</stp>
        <stp>FB</stp>
        <stp>42130</stp>
        <stp>ShortRatio</stp>
        <tr r="O8" s="6"/>
      </tp>
      <tp>
        <v>-0.24</v>
        <stp/>
        <stp>rtd-pgsql</stp>
        <stp>fundamentals_day_history_yahoo</stp>
        <stp>ORCL</stp>
        <stp>42130</stp>
        <stp>ChangeFromMA50</stp>
        <tr r="Y4" s="6"/>
      </tp>
      <tp>
        <v>-2.8000000000000004E-3</v>
        <stp/>
        <stp>rtd-pgsql</stp>
        <stp>fundamentals_day_history_yahoo</stp>
        <stp>FB</stp>
        <stp>42130</stp>
        <stp>PercentChangeFromMA200</stp>
        <tr r="AB8" s="6"/>
      </tp>
      <tp>
        <v>50.05</v>
        <stp/>
        <stp>rtd-pgsql</stp>
        <stp>fundamentals_day_history_yahoo</stp>
        <stp>MSFT</stp>
        <stp>42130</stp>
        <stp>YearHigh</stp>
        <tr r="P10" s="6"/>
      </tp>
      <tp>
        <v>276.18</v>
        <stp/>
        <stp>rtd-pgsql</stp>
        <stp>fundamentals_day_history_yahoo</stp>
        <stp>LNKD</stp>
        <stp>42130</stp>
        <stp>YearHigh</stp>
        <tr r="P9" s="6"/>
      </tp>
      <tp>
        <v>-7.97</v>
        <stp/>
        <stp>rtd-pgsql</stp>
        <stp>fundamentals_day_history_yahoo</stp>
        <stp>FB</stp>
        <stp>42130</stp>
        <stp>ChangeFromYearHigh</stp>
        <tr r="S8" s="6"/>
      </tp>
      <tp>
        <v>75.31</v>
        <stp/>
        <stp>rtd-pgsql</stp>
        <stp>fundamentals_day_history_yahoo</stp>
        <stp>FB</stp>
        <stp>42130</stp>
        <stp>PE</stp>
        <tr r="AE8" s="6"/>
      </tp>
      <tp t="s">
        <v>598.70M</v>
        <stp/>
        <stp>rtd-pgsql</stp>
        <stp>fundamentals_day_history_yahoo</stp>
        <stp>YHOO</stp>
        <stp>42130</stp>
        <stp>EBITDA</stp>
        <tr r="AU5" s="6"/>
      </tp>
      <tp t="s">
        <v>21.90B</v>
        <stp/>
        <stp>rtd-pgsql</stp>
        <stp>fundamentals_day_history_yahoo</stp>
        <stp>GOOG</stp>
        <stp>42130</stp>
        <stp>EBITDA</stp>
        <tr r="AU6" s="6"/>
      </tp>
      <tp>
        <v>46.71</v>
        <stp/>
        <stp>rtd-pgsql</stp>
        <stp>fundamentals_day_history_yahoo</stp>
        <stp>ORCL</stp>
        <stp>42130</stp>
        <stp>YearHigh</stp>
        <tr r="P4" s="6"/>
      </tp>
      <tp>
        <v>42131.023207997685</v>
        <stp/>
        <stp>rtd-pgsql</stp>
        <stp>quote_day_history_yahoo</stp>
        <stp>FB</stp>
        <stp>42130</stp>
        <stp>LastUpdateTimeStamp</stp>
        <tr r="M8" s="10"/>
      </tp>
      <tp>
        <v>2</v>
        <stp/>
        <stp>rtd-pgsql</stp>
        <stp>fundamentals_day_history_yahoo</stp>
        <stp>FB</stp>
        <stp>42130</stp>
        <stp>EPSEstCurrentYear</stp>
        <tr r="AG8" s="6"/>
      </tp>
      <tp>
        <v>-19.73</v>
        <stp/>
        <stp>rtd-pgsql</stp>
        <stp>fundamentals_day_history_yahoo</stp>
        <stp>GOOG</stp>
        <stp>42130</stp>
        <stp>ChangeFromMA50</stp>
        <tr r="Y6" s="6"/>
      </tp>
      <tp>
        <v>-2.64</v>
        <stp/>
        <stp>rtd-pgsql</stp>
        <stp>fundamentals_day_history_yahoo</stp>
        <stp>YHOO</stp>
        <stp>42130</stp>
        <stp>ChangeFromMA50</stp>
        <tr r="Y5" s="6"/>
      </tp>
      <tp>
        <v>16.649999999999999</v>
        <stp/>
        <stp>rtd-pgsql</stp>
        <stp>fundamentals_day_history_yahoo</stp>
        <stp>MSFT</stp>
        <stp>42130</stp>
        <stp>PriceEPSEstNextYear</stp>
        <tr r="AT10" s="6"/>
      </tp>
      <tp>
        <v>9.64</v>
        <stp/>
        <stp>rtd-pgsql</stp>
        <stp>fundamentals_day_history_yahoo</stp>
        <stp>AAPL</stp>
        <stp>42130</stp>
        <stp>EPSEstNextYear</stp>
        <tr r="AI7" s="6"/>
      </tp>
      <tp t="s">
        <v>77.05 - 78.81</v>
        <stp/>
        <stp>rtd-pgsql</stp>
        <stp>fundamentals_day_history_yahoo</stp>
        <stp>FB</stp>
        <stp>42130</stp>
        <stp>DaysRange</stp>
        <tr r="M8" s="6"/>
      </tp>
      <tp>
        <v>42131.023208483799</v>
        <stp/>
        <stp>rtd-pgsql</stp>
        <stp>fundamentals_day_history_yahoo</stp>
        <stp>LNKD</stp>
        <stp>42130</stp>
        <stp>LastUpdateTimeStamp</stp>
        <tr r="AZ9" s="6"/>
      </tp>
      <tp>
        <v>-9.2600000000000002E-2</v>
        <stp/>
        <stp>rtd-pgsql</stp>
        <stp>fundamentals_day_history_yahoo</stp>
        <stp>FB</stp>
        <stp>42130</stp>
        <stp>PercentChangeFromYearHigh</stp>
        <tr r="U8" s="6"/>
      </tp>
      <tp>
        <v>42131.02320841435</v>
        <stp/>
        <stp>rtd-pgsql</stp>
        <stp>fundamentals_day_history_yahoo</stp>
        <stp>GOOG</stp>
        <stp>42130</stp>
        <stp>LastUpdateTimeStamp</stp>
        <tr r="AZ6" s="6"/>
      </tp>
      <tp t="s">
        <v>232.38M</v>
        <stp/>
        <stp>rtd-pgsql</stp>
        <stp>fundamentals_day_history_yahoo</stp>
        <stp>LNKD</stp>
        <stp>42130</stp>
        <stp>EBITDA</stp>
        <tr r="AU9" s="6"/>
      </tp>
      <tp>
        <v>15.99</v>
        <stp/>
        <stp>rtd-pgsql</stp>
        <stp>fundamentals_day_history_yahoo</stp>
        <stp>FB</stp>
        <stp>42130</stp>
        <stp>PriceSales</stp>
        <tr r="AR8" s="6"/>
      </tp>
      <tp>
        <v>29.81</v>
        <stp/>
        <stp>rtd-pgsql</stp>
        <stp>fundamentals_day_history_yahoo</stp>
        <stp>FB</stp>
        <stp>42130</stp>
        <stp>PriceEPSEstNextYear</stp>
        <tr r="AT8" s="6"/>
      </tp>
      <tp>
        <v>-52.09</v>
        <stp/>
        <stp>rtd-pgsql</stp>
        <stp>fundamentals_day_history_yahoo</stp>
        <stp>LNKD</stp>
        <stp>42130</stp>
        <stp>ChangeFromMA50</stp>
        <tr r="Y9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volatileDependencies" Target="volatileDependenci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4" name="Data_Table1" displayName="Data_Table1" ref="B3:C11" totalsRowShown="0">
  <autoFilter ref="B3:C11"/>
  <tableColumns count="2">
    <tableColumn id="1" name="_RowNum"/>
    <tableColumn id="2" name="code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1" name="QuoteDayHistoryYahoo_Table1" displayName="QuoteDayHistoryYahoo_Table1" ref="B3:N10" totalsRowShown="0" dataDxfId="90">
  <autoFilter ref="B3:N10"/>
  <tableColumns count="13">
    <tableColumn id="1" name="_RowNum" dataDxfId="103"/>
    <tableColumn id="2" name="Symbol" dataDxfId="102"/>
    <tableColumn id="3" name="Date" dataDxfId="101"/>
    <tableColumn id="4" name="LastTradeTime" dataDxfId="100">
      <calculatedColumnFormula>RTD("gartle.rtd",,"rtd-pgsql","quote_day_history_yahoo",QuoteDayHistoryYahoo_Table1[Symbol],QuoteDayHistoryYahoo_Table1[Date],"LastTradeTime")</calculatedColumnFormula>
    </tableColumn>
    <tableColumn id="5" name="Last" dataDxfId="99">
      <calculatedColumnFormula>RTD("gartle.rtd",,"rtd-pgsql","quote_day_history_yahoo",QuoteDayHistoryYahoo_Table1[Symbol],QuoteDayHistoryYahoo_Table1[Date],"Last")</calculatedColumnFormula>
    </tableColumn>
    <tableColumn id="6" name="Change" dataDxfId="98">
      <calculatedColumnFormula>RTD("gartle.rtd",,"rtd-pgsql","quote_day_history_yahoo",QuoteDayHistoryYahoo_Table1[Symbol],QuoteDayHistoryYahoo_Table1[Date],"Change")</calculatedColumnFormula>
    </tableColumn>
    <tableColumn id="7" name="PercentChange" dataDxfId="97">
      <calculatedColumnFormula>RTD("gartle.rtd",,"rtd-pgsql","quote_day_history_yahoo",QuoteDayHistoryYahoo_Table1[Symbol],QuoteDayHistoryYahoo_Table1[Date],"PercentChange")</calculatedColumnFormula>
    </tableColumn>
    <tableColumn id="8" name="Open" dataDxfId="96">
      <calculatedColumnFormula>RTD("gartle.rtd",,"rtd-pgsql","quote_day_history_yahoo",QuoteDayHistoryYahoo_Table1[Symbol],QuoteDayHistoryYahoo_Table1[Date],"Open")</calculatedColumnFormula>
    </tableColumn>
    <tableColumn id="9" name="High" dataDxfId="95">
      <calculatedColumnFormula>RTD("gartle.rtd",,"rtd-pgsql","quote_day_history_yahoo",QuoteDayHistoryYahoo_Table1[Symbol],QuoteDayHistoryYahoo_Table1[Date],"High")</calculatedColumnFormula>
    </tableColumn>
    <tableColumn id="10" name="Low" dataDxfId="94">
      <calculatedColumnFormula>RTD("gartle.rtd",,"rtd-pgsql","quote_day_history_yahoo",QuoteDayHistoryYahoo_Table1[Symbol],QuoteDayHistoryYahoo_Table1[Date],"Low")</calculatedColumnFormula>
    </tableColumn>
    <tableColumn id="11" name="Volume" dataDxfId="93">
      <calculatedColumnFormula>RTD("gartle.rtd",,"rtd-pgsql","quote_day_history_yahoo",QuoteDayHistoryYahoo_Table1[Symbol],QuoteDayHistoryYahoo_Table1[Date],"Volume")</calculatedColumnFormula>
    </tableColumn>
    <tableColumn id="12" name="LastUpdateTimeStamp" dataDxfId="92">
      <calculatedColumnFormula>RTD("gartle.rtd",,"rtd-pgsql","quote_day_history_yahoo",QuoteDayHistoryYahoo_Table1[Symbol],QuoteDayHistoryYahoo_Table1[Date],"LastUpdateTimeStamp")</calculatedColumnFormula>
    </tableColumn>
    <tableColumn id="13" name="RTD_LastMessage" dataDxfId="91">
      <calculatedColumnFormula>RTD("gartle.rtd",,"rtd-pgsql","quote_day_history_yahoo",QuoteDayHistoryYahoo_Table1[Symbol],QuoteDayHistoryYahoo_Table1[Date],"RTD_LastMessage")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5" name="FundamentalsDayHistoryYahoo_Table1" displayName="FundamentalsDayHistoryYahoo_Table1" ref="B3:BA10" totalsRowShown="0" dataDxfId="37">
  <autoFilter ref="B3:BA10"/>
  <tableColumns count="52">
    <tableColumn id="1" name="_RowNum" dataDxfId="89"/>
    <tableColumn id="2" name="Symbol" dataDxfId="88"/>
    <tableColumn id="3" name="Date" dataDxfId="87"/>
    <tableColumn id="4" name="LastTradeTime" dataDxfId="86">
      <calculatedColumnFormula>RTD("gartle.rtd",,"rtd-pgsql","fundamentals_day_history_yahoo",FundamentalsDayHistoryYahoo_Table1[Symbol],FundamentalsDayHistoryYahoo_Table1[Date],"LastTradeTime")</calculatedColumnFormula>
    </tableColumn>
    <tableColumn id="5" name="Last" dataDxfId="85">
      <calculatedColumnFormula>RTD("gartle.rtd",,"rtd-pgsql","fundamentals_day_history_yahoo",FundamentalsDayHistoryYahoo_Table1[Symbol],FundamentalsDayHistoryYahoo_Table1[Date],"Last")</calculatedColumnFormula>
    </tableColumn>
    <tableColumn id="6" name="Change" dataDxfId="84">
      <calculatedColumnFormula>RTD("gartle.rtd",,"rtd-pgsql","fundamentals_day_history_yahoo",FundamentalsDayHistoryYahoo_Table1[Symbol],FundamentalsDayHistoryYahoo_Table1[Date],"Change")</calculatedColumnFormula>
    </tableColumn>
    <tableColumn id="7" name="PercentChange" dataDxfId="83">
      <calculatedColumnFormula>RTD("gartle.rtd",,"rtd-pgsql","fundamentals_day_history_yahoo",FundamentalsDayHistoryYahoo_Table1[Symbol],FundamentalsDayHistoryYahoo_Table1[Date],"PercentChange")</calculatedColumnFormula>
    </tableColumn>
    <tableColumn id="8" name="Open" dataDxfId="82">
      <calculatedColumnFormula>RTD("gartle.rtd",,"rtd-pgsql","fundamentals_day_history_yahoo",FundamentalsDayHistoryYahoo_Table1[Symbol],FundamentalsDayHistoryYahoo_Table1[Date],"Open")</calculatedColumnFormula>
    </tableColumn>
    <tableColumn id="9" name="High" dataDxfId="81">
      <calculatedColumnFormula>RTD("gartle.rtd",,"rtd-pgsql","fundamentals_day_history_yahoo",FundamentalsDayHistoryYahoo_Table1[Symbol],FundamentalsDayHistoryYahoo_Table1[Date],"High")</calculatedColumnFormula>
    </tableColumn>
    <tableColumn id="10" name="Low" dataDxfId="80">
      <calculatedColumnFormula>RTD("gartle.rtd",,"rtd-pgsql","fundamentals_day_history_yahoo",FundamentalsDayHistoryYahoo_Table1[Symbol],FundamentalsDayHistoryYahoo_Table1[Date],"Low")</calculatedColumnFormula>
    </tableColumn>
    <tableColumn id="11" name="Volume" dataDxfId="79">
      <calculatedColumnFormula>RTD("gartle.rtd",,"rtd-pgsql","fundamentals_day_history_yahoo",FundamentalsDayHistoryYahoo_Table1[Symbol],FundamentalsDayHistoryYahoo_Table1[Date],"Volume")</calculatedColumnFormula>
    </tableColumn>
    <tableColumn id="12" name="DaysRange" dataDxfId="78">
      <calculatedColumnFormula>RTD("gartle.rtd",,"rtd-pgsql","fundamentals_day_history_yahoo",FundamentalsDayHistoryYahoo_Table1[Symbol],FundamentalsDayHistoryYahoo_Table1[Date],"DaysRange")</calculatedColumnFormula>
    </tableColumn>
    <tableColumn id="13" name="PrevClose" dataDxfId="77">
      <calculatedColumnFormula>RTD("gartle.rtd",,"rtd-pgsql","fundamentals_day_history_yahoo",FundamentalsDayHistoryYahoo_Table1[Symbol],FundamentalsDayHistoryYahoo_Table1[Date],"PrevClose")</calculatedColumnFormula>
    </tableColumn>
    <tableColumn id="14" name="ShortRatio" dataDxfId="76">
      <calculatedColumnFormula>RTD("gartle.rtd",,"rtd-pgsql","fundamentals_day_history_yahoo",FundamentalsDayHistoryYahoo_Table1[Symbol],FundamentalsDayHistoryYahoo_Table1[Date],"ShortRatio")</calculatedColumnFormula>
    </tableColumn>
    <tableColumn id="15" name="YearHigh" dataDxfId="75">
      <calculatedColumnFormula>RTD("gartle.rtd",,"rtd-pgsql","fundamentals_day_history_yahoo",FundamentalsDayHistoryYahoo_Table1[Symbol],FundamentalsDayHistoryYahoo_Table1[Date],"YearHigh")</calculatedColumnFormula>
    </tableColumn>
    <tableColumn id="16" name="YearLow" dataDxfId="74">
      <calculatedColumnFormula>RTD("gartle.rtd",,"rtd-pgsql","fundamentals_day_history_yahoo",FundamentalsDayHistoryYahoo_Table1[Symbol],FundamentalsDayHistoryYahoo_Table1[Date],"YearLow")</calculatedColumnFormula>
    </tableColumn>
    <tableColumn id="17" name="YearRange" dataDxfId="73">
      <calculatedColumnFormula>RTD("gartle.rtd",,"rtd-pgsql","fundamentals_day_history_yahoo",FundamentalsDayHistoryYahoo_Table1[Symbol],FundamentalsDayHistoryYahoo_Table1[Date],"YearRange")</calculatedColumnFormula>
    </tableColumn>
    <tableColumn id="18" name="ChangeFromYearHigh" dataDxfId="72">
      <calculatedColumnFormula>RTD("gartle.rtd",,"rtd-pgsql","fundamentals_day_history_yahoo",FundamentalsDayHistoryYahoo_Table1[Symbol],FundamentalsDayHistoryYahoo_Table1[Date],"ChangeFromYearHigh")</calculatedColumnFormula>
    </tableColumn>
    <tableColumn id="19" name="ChangeFromYearLow" dataDxfId="71">
      <calculatedColumnFormula>RTD("gartle.rtd",,"rtd-pgsql","fundamentals_day_history_yahoo",FundamentalsDayHistoryYahoo_Table1[Symbol],FundamentalsDayHistoryYahoo_Table1[Date],"ChangeFromYearLow")</calculatedColumnFormula>
    </tableColumn>
    <tableColumn id="20" name="PercentChangeFromYearHigh" dataDxfId="70">
      <calculatedColumnFormula>RTD("gartle.rtd",,"rtd-pgsql","fundamentals_day_history_yahoo",FundamentalsDayHistoryYahoo_Table1[Symbol],FundamentalsDayHistoryYahoo_Table1[Date],"PercentChangeFromYearHigh")</calculatedColumnFormula>
    </tableColumn>
    <tableColumn id="21" name="PercentChangeFromYearLow" dataDxfId="69">
      <calculatedColumnFormula>RTD("gartle.rtd",,"rtd-pgsql","fundamentals_day_history_yahoo",FundamentalsDayHistoryYahoo_Table1[Symbol],FundamentalsDayHistoryYahoo_Table1[Date],"PercentChangeFromYearLow")</calculatedColumnFormula>
    </tableColumn>
    <tableColumn id="22" name="MA50" dataDxfId="68">
      <calculatedColumnFormula>RTD("gartle.rtd",,"rtd-pgsql","fundamentals_day_history_yahoo",FundamentalsDayHistoryYahoo_Table1[Symbol],FundamentalsDayHistoryYahoo_Table1[Date],"MA50")</calculatedColumnFormula>
    </tableColumn>
    <tableColumn id="23" name="MA200" dataDxfId="67">
      <calculatedColumnFormula>RTD("gartle.rtd",,"rtd-pgsql","fundamentals_day_history_yahoo",FundamentalsDayHistoryYahoo_Table1[Symbol],FundamentalsDayHistoryYahoo_Table1[Date],"MA200")</calculatedColumnFormula>
    </tableColumn>
    <tableColumn id="24" name="ChangeFromMA50" dataDxfId="66">
      <calculatedColumnFormula>RTD("gartle.rtd",,"rtd-pgsql","fundamentals_day_history_yahoo",FundamentalsDayHistoryYahoo_Table1[Symbol],FundamentalsDayHistoryYahoo_Table1[Date],"ChangeFromMA50")</calculatedColumnFormula>
    </tableColumn>
    <tableColumn id="25" name="ChangeFromMA200" dataDxfId="65">
      <calculatedColumnFormula>RTD("gartle.rtd",,"rtd-pgsql","fundamentals_day_history_yahoo",FundamentalsDayHistoryYahoo_Table1[Symbol],FundamentalsDayHistoryYahoo_Table1[Date],"ChangeFromMA200")</calculatedColumnFormula>
    </tableColumn>
    <tableColumn id="26" name="PercentChangeFromMA50" dataDxfId="64">
      <calculatedColumnFormula>RTD("gartle.rtd",,"rtd-pgsql","fundamentals_day_history_yahoo",FundamentalsDayHistoryYahoo_Table1[Symbol],FundamentalsDayHistoryYahoo_Table1[Date],"PercentChangeFromMA50")</calculatedColumnFormula>
    </tableColumn>
    <tableColumn id="27" name="PercentChangeFromMA200" dataDxfId="63">
      <calculatedColumnFormula>RTD("gartle.rtd",,"rtd-pgsql","fundamentals_day_history_yahoo",FundamentalsDayHistoryYahoo_Table1[Symbol],FundamentalsDayHistoryYahoo_Table1[Date],"PercentChangeFromMA200")</calculatedColumnFormula>
    </tableColumn>
    <tableColumn id="28" name="AverageDailyVolume" dataDxfId="62">
      <calculatedColumnFormula>RTD("gartle.rtd",,"rtd-pgsql","fundamentals_day_history_yahoo",FundamentalsDayHistoryYahoo_Table1[Symbol],FundamentalsDayHistoryYahoo_Table1[Date],"AverageDailyVolume")</calculatedColumnFormula>
    </tableColumn>
    <tableColumn id="29" name="OneYearTargetPrice" dataDxfId="61">
      <calculatedColumnFormula>RTD("gartle.rtd",,"rtd-pgsql","fundamentals_day_history_yahoo",FundamentalsDayHistoryYahoo_Table1[Symbol],FundamentalsDayHistoryYahoo_Table1[Date],"OneYearTargetPrice")</calculatedColumnFormula>
    </tableColumn>
    <tableColumn id="30" name="PE" dataDxfId="60">
      <calculatedColumnFormula>RTD("gartle.rtd",,"rtd-pgsql","fundamentals_day_history_yahoo",FundamentalsDayHistoryYahoo_Table1[Symbol],FundamentalsDayHistoryYahoo_Table1[Date],"PE")</calculatedColumnFormula>
    </tableColumn>
    <tableColumn id="31" name="PEG" dataDxfId="59">
      <calculatedColumnFormula>RTD("gartle.rtd",,"rtd-pgsql","fundamentals_day_history_yahoo",FundamentalsDayHistoryYahoo_Table1[Symbol],FundamentalsDayHistoryYahoo_Table1[Date],"PEG")</calculatedColumnFormula>
    </tableColumn>
    <tableColumn id="32" name="EPSEstCurrentYear" dataDxfId="58">
      <calculatedColumnFormula>RTD("gartle.rtd",,"rtd-pgsql","fundamentals_day_history_yahoo",FundamentalsDayHistoryYahoo_Table1[Symbol],FundamentalsDayHistoryYahoo_Table1[Date],"EPSEstCurrentYear")</calculatedColumnFormula>
    </tableColumn>
    <tableColumn id="33" name="EPSEstNextQuarter" dataDxfId="57">
      <calculatedColumnFormula>RTD("gartle.rtd",,"rtd-pgsql","fundamentals_day_history_yahoo",FundamentalsDayHistoryYahoo_Table1[Symbol],FundamentalsDayHistoryYahoo_Table1[Date],"EPSEstNextQuarter")</calculatedColumnFormula>
    </tableColumn>
    <tableColumn id="34" name="EPSEstNextYear" dataDxfId="56">
      <calculatedColumnFormula>RTD("gartle.rtd",,"rtd-pgsql","fundamentals_day_history_yahoo",FundamentalsDayHistoryYahoo_Table1[Symbol],FundamentalsDayHistoryYahoo_Table1[Date],"EPSEstNextYear")</calculatedColumnFormula>
    </tableColumn>
    <tableColumn id="35" name="EarningsShare" dataDxfId="55">
      <calculatedColumnFormula>RTD("gartle.rtd",,"rtd-pgsql","fundamentals_day_history_yahoo",FundamentalsDayHistoryYahoo_Table1[Symbol],FundamentalsDayHistoryYahoo_Table1[Date],"EarningsShare")</calculatedColumnFormula>
    </tableColumn>
    <tableColumn id="36" name="MarketCap" dataDxfId="54">
      <calculatedColumnFormula>RTD("gartle.rtd",,"rtd-pgsql","fundamentals_day_history_yahoo",FundamentalsDayHistoryYahoo_Table1[Symbol],FundamentalsDayHistoryYahoo_Table1[Date],"MarketCap")</calculatedColumnFormula>
    </tableColumn>
    <tableColumn id="37" name="DividendYield" dataDxfId="53">
      <calculatedColumnFormula>RTD("gartle.rtd",,"rtd-pgsql","fundamentals_day_history_yahoo",FundamentalsDayHistoryYahoo_Table1[Symbol],FundamentalsDayHistoryYahoo_Table1[Date],"DividendYield")</calculatedColumnFormula>
    </tableColumn>
    <tableColumn id="38" name="DividendShare" dataDxfId="52">
      <calculatedColumnFormula>RTD("gartle.rtd",,"rtd-pgsql","fundamentals_day_history_yahoo",FundamentalsDayHistoryYahoo_Table1[Symbol],FundamentalsDayHistoryYahoo_Table1[Date],"DividendShare")</calculatedColumnFormula>
    </tableColumn>
    <tableColumn id="39" name="ExDividendDate" dataDxfId="51">
      <calculatedColumnFormula>RTD("gartle.rtd",,"rtd-pgsql","fundamentals_day_history_yahoo",FundamentalsDayHistoryYahoo_Table1[Symbol],FundamentalsDayHistoryYahoo_Table1[Date],"ExDividendDate")</calculatedColumnFormula>
    </tableColumn>
    <tableColumn id="40" name="DividendPayDate" dataDxfId="50">
      <calculatedColumnFormula>RTD("gartle.rtd",,"rtd-pgsql","fundamentals_day_history_yahoo",FundamentalsDayHistoryYahoo_Table1[Symbol],FundamentalsDayHistoryYahoo_Table1[Date],"DividendPayDate")</calculatedColumnFormula>
    </tableColumn>
    <tableColumn id="41" name="BookValue" dataDxfId="49">
      <calculatedColumnFormula>RTD("gartle.rtd",,"rtd-pgsql","fundamentals_day_history_yahoo",FundamentalsDayHistoryYahoo_Table1[Symbol],FundamentalsDayHistoryYahoo_Table1[Date],"BookValue")</calculatedColumnFormula>
    </tableColumn>
    <tableColumn id="42" name="PriceBook" dataDxfId="48">
      <calculatedColumnFormula>RTD("gartle.rtd",,"rtd-pgsql","fundamentals_day_history_yahoo",FundamentalsDayHistoryYahoo_Table1[Symbol],FundamentalsDayHistoryYahoo_Table1[Date],"PriceBook")</calculatedColumnFormula>
    </tableColumn>
    <tableColumn id="43" name="PriceSales" dataDxfId="47">
      <calculatedColumnFormula>RTD("gartle.rtd",,"rtd-pgsql","fundamentals_day_history_yahoo",FundamentalsDayHistoryYahoo_Table1[Symbol],FundamentalsDayHistoryYahoo_Table1[Date],"PriceSales")</calculatedColumnFormula>
    </tableColumn>
    <tableColumn id="44" name="PriceEPSEstCurrentYear" dataDxfId="46">
      <calculatedColumnFormula>RTD("gartle.rtd",,"rtd-pgsql","fundamentals_day_history_yahoo",FundamentalsDayHistoryYahoo_Table1[Symbol],FundamentalsDayHistoryYahoo_Table1[Date],"PriceEPSEstCurrentYear")</calculatedColumnFormula>
    </tableColumn>
    <tableColumn id="45" name="PriceEPSEstNextYear" dataDxfId="45">
      <calculatedColumnFormula>RTD("gartle.rtd",,"rtd-pgsql","fundamentals_day_history_yahoo",FundamentalsDayHistoryYahoo_Table1[Symbol],FundamentalsDayHistoryYahoo_Table1[Date],"PriceEPSEstNextYear")</calculatedColumnFormula>
    </tableColumn>
    <tableColumn id="46" name="EBITDA" dataDxfId="44">
      <calculatedColumnFormula>RTD("gartle.rtd",,"rtd-pgsql","fundamentals_day_history_yahoo",FundamentalsDayHistoryYahoo_Table1[Symbol],FundamentalsDayHistoryYahoo_Table1[Date],"EBITDA")</calculatedColumnFormula>
    </tableColumn>
    <tableColumn id="47" name="CompanyName" dataDxfId="43">
      <calculatedColumnFormula>RTD("gartle.rtd",,"rtd-pgsql","fundamentals_day_history_yahoo",FundamentalsDayHistoryYahoo_Table1[Symbol],FundamentalsDayHistoryYahoo_Table1[Date],"CompanyName")</calculatedColumnFormula>
    </tableColumn>
    <tableColumn id="48" name="StockExchange" dataDxfId="42">
      <calculatedColumnFormula>RTD("gartle.rtd",,"rtd-pgsql","fundamentals_day_history_yahoo",FundamentalsDayHistoryYahoo_Table1[Symbol],FundamentalsDayHistoryYahoo_Table1[Date],"StockExchange")</calculatedColumnFormula>
    </tableColumn>
    <tableColumn id="49" name="Commission" dataDxfId="41">
      <calculatedColumnFormula>RTD("gartle.rtd",,"rtd-pgsql","fundamentals_day_history_yahoo",FundamentalsDayHistoryYahoo_Table1[Symbol],FundamentalsDayHistoryYahoo_Table1[Date],"Commission")</calculatedColumnFormula>
    </tableColumn>
    <tableColumn id="50" name="Notes" dataDxfId="40">
      <calculatedColumnFormula>RTD("gartle.rtd",,"rtd-pgsql","fundamentals_day_history_yahoo",FundamentalsDayHistoryYahoo_Table1[Symbol],FundamentalsDayHistoryYahoo_Table1[Date],"Notes")</calculatedColumnFormula>
    </tableColumn>
    <tableColumn id="51" name="LastUpdateTimeStamp" dataDxfId="39">
      <calculatedColumnFormula>RTD("gartle.rtd",,"rtd-pgsql","fundamentals_day_history_yahoo",FundamentalsDayHistoryYahoo_Table1[Symbol],FundamentalsDayHistoryYahoo_Table1[Date],"LastUpdateTimeStamp")</calculatedColumnFormula>
    </tableColumn>
    <tableColumn id="52" name="RTD_LastMessage" dataDxfId="38">
      <calculatedColumnFormula>RTD("gartle.rtd",,"rtd-pgsql","fundamentals_day_history_yahoo",FundamentalsDayHistoryYahoo_Table1[Symbol],FundamentalsDayHistoryYahoo_Table1[Date],"RTD_LastMessage")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2" name="OptionDayHistoryYahoo_Table1" displayName="OptionDayHistoryYahoo_Table1" ref="B3:V7" totalsRowShown="0" dataDxfId="15">
  <autoFilter ref="B3:V7"/>
  <tableColumns count="21">
    <tableColumn id="1" name="_RowNum" dataDxfId="36"/>
    <tableColumn id="2" name="Code" dataDxfId="35"/>
    <tableColumn id="3" name="Date" dataDxfId="34"/>
    <tableColumn id="4" name="Time" dataDxfId="33">
      <calculatedColumnFormula>RTD("gartle.rtd",,"rtd-pgsql","option_day_history_yahoo",OptionDayHistoryYahoo_Table1[Code],OptionDayHistoryYahoo_Table1[Date],"Time")</calculatedColumnFormula>
    </tableColumn>
    <tableColumn id="5" name="OptionCode" dataDxfId="32">
      <calculatedColumnFormula>RTD("gartle.rtd",,"rtd-pgsql","option_day_history_yahoo",OptionDayHistoryYahoo_Table1[Code],OptionDayHistoryYahoo_Table1[Date],"OptionCode")</calculatedColumnFormula>
    </tableColumn>
    <tableColumn id="6" name="Symbol" dataDxfId="31">
      <calculatedColumnFormula>RTD("gartle.rtd",,"rtd-pgsql","option_day_history_yahoo",OptionDayHistoryYahoo_Table1[Code],OptionDayHistoryYahoo_Table1[Date],"Symbol")</calculatedColumnFormula>
    </tableColumn>
    <tableColumn id="7" name="OptionSymbol" dataDxfId="30">
      <calculatedColumnFormula>RTD("gartle.rtd",,"rtd-pgsql","option_day_history_yahoo",OptionDayHistoryYahoo_Table1[Code],OptionDayHistoryYahoo_Table1[Date],"OptionSymbol")</calculatedColumnFormula>
    </tableColumn>
    <tableColumn id="8" name="ExpDate" dataDxfId="29">
      <calculatedColumnFormula>RTD("gartle.rtd",,"rtd-pgsql","option_day_history_yahoo",OptionDayHistoryYahoo_Table1[Code],OptionDayHistoryYahoo_Table1[Date],"ExpDate")</calculatedColumnFormula>
    </tableColumn>
    <tableColumn id="9" name="Strike" dataDxfId="28">
      <calculatedColumnFormula>RTD("gartle.rtd",,"rtd-pgsql","option_day_history_yahoo",OptionDayHistoryYahoo_Table1[Code],OptionDayHistoryYahoo_Table1[Date],"Strike")</calculatedColumnFormula>
    </tableColumn>
    <tableColumn id="10" name="Type" dataDxfId="27">
      <calculatedColumnFormula>RTD("gartle.rtd",,"rtd-pgsql","option_day_history_yahoo",OptionDayHistoryYahoo_Table1[Code],OptionDayHistoryYahoo_Table1[Date],"Type")</calculatedColumnFormula>
    </tableColumn>
    <tableColumn id="11" name="Last" dataDxfId="26">
      <calculatedColumnFormula>RTD("gartle.rtd",,"rtd-pgsql","option_day_history_yahoo",OptionDayHistoryYahoo_Table1[Code],OptionDayHistoryYahoo_Table1[Date],"Last")</calculatedColumnFormula>
    </tableColumn>
    <tableColumn id="12" name="Change" dataDxfId="25">
      <calculatedColumnFormula>RTD("gartle.rtd",,"rtd-pgsql","option_day_history_yahoo",OptionDayHistoryYahoo_Table1[Code],OptionDayHistoryYahoo_Table1[Date],"Change")</calculatedColumnFormula>
    </tableColumn>
    <tableColumn id="13" name="PercentChange" dataDxfId="24">
      <calculatedColumnFormula>RTD("gartle.rtd",,"rtd-pgsql","option_day_history_yahoo",OptionDayHistoryYahoo_Table1[Code],OptionDayHistoryYahoo_Table1[Date],"PercentChange")</calculatedColumnFormula>
    </tableColumn>
    <tableColumn id="14" name="Mark" dataDxfId="23">
      <calculatedColumnFormula>RTD("gartle.rtd",,"rtd-pgsql","option_day_history_yahoo",OptionDayHistoryYahoo_Table1[Code],OptionDayHistoryYahoo_Table1[Date],"Mark")</calculatedColumnFormula>
    </tableColumn>
    <tableColumn id="15" name="Bid" dataDxfId="22">
      <calculatedColumnFormula>RTD("gartle.rtd",,"rtd-pgsql","option_day_history_yahoo",OptionDayHistoryYahoo_Table1[Code],OptionDayHistoryYahoo_Table1[Date],"Bid")</calculatedColumnFormula>
    </tableColumn>
    <tableColumn id="16" name="Ask" dataDxfId="21">
      <calculatedColumnFormula>RTD("gartle.rtd",,"rtd-pgsql","option_day_history_yahoo",OptionDayHistoryYahoo_Table1[Code],OptionDayHistoryYahoo_Table1[Date],"Ask")</calculatedColumnFormula>
    </tableColumn>
    <tableColumn id="17" name="Volume" dataDxfId="20">
      <calculatedColumnFormula>RTD("gartle.rtd",,"rtd-pgsql","option_day_history_yahoo",OptionDayHistoryYahoo_Table1[Code],OptionDayHistoryYahoo_Table1[Date],"Volume")</calculatedColumnFormula>
    </tableColumn>
    <tableColumn id="18" name="OpenInt" dataDxfId="19">
      <calculatedColumnFormula>RTD("gartle.rtd",,"rtd-pgsql","option_day_history_yahoo",OptionDayHistoryYahoo_Table1[Code],OptionDayHistoryYahoo_Table1[Date],"OpenInt")</calculatedColumnFormula>
    </tableColumn>
    <tableColumn id="19" name="ImpliedVol" dataDxfId="18">
      <calculatedColumnFormula>RTD("gartle.rtd",,"rtd-pgsql","option_day_history_yahoo",OptionDayHistoryYahoo_Table1[Code],OptionDayHistoryYahoo_Table1[Date],"ImpliedVol")</calculatedColumnFormula>
    </tableColumn>
    <tableColumn id="20" name="LastUpdateTimeStamp" dataDxfId="17">
      <calculatedColumnFormula>RTD("gartle.rtd",,"rtd-pgsql","option_day_history_yahoo",OptionDayHistoryYahoo_Table1[Code],OptionDayHistoryYahoo_Table1[Date],"LastUpdateTimeStamp")</calculatedColumnFormula>
    </tableColumn>
    <tableColumn id="21" name="RTD_LastMessage" dataDxfId="16">
      <calculatedColumnFormula>RTD("gartle.rtd",,"rtd-pgsql","option_day_history_yahoo",OptionDayHistoryYahoo_Table1[Code],OptionDayHistoryYahoo_Table1[Date],"RTD_LastMessage")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6" name="CurrenciesDayHistoryYahoo_Table" displayName="CurrenciesDayHistoryYahoo_Table" ref="B3:M11" totalsRowShown="0" dataDxfId="2">
  <autoFilter ref="B3:M11"/>
  <tableColumns count="12">
    <tableColumn id="1" name="_RowNum" dataDxfId="14"/>
    <tableColumn id="2" name="Symbol" dataDxfId="13"/>
    <tableColumn id="3" name="Date" dataDxfId="12"/>
    <tableColumn id="4" name="LastTradeTime" dataDxfId="11">
      <calculatedColumnFormula>RTD("gartle.rtd",,"rtd-pgsql","currencies_day_history_yahoo",CurrenciesDayHistoryYahoo_Table[Symbol],CurrenciesDayHistoryYahoo_Table[Date],"LastTradeTime")</calculatedColumnFormula>
    </tableColumn>
    <tableColumn id="5" name="Last" dataDxfId="10">
      <calculatedColumnFormula>RTD("gartle.rtd",,"rtd-pgsql","currencies_day_history_yahoo",CurrenciesDayHistoryYahoo_Table[Symbol],CurrenciesDayHistoryYahoo_Table[Date],"Last")</calculatedColumnFormula>
    </tableColumn>
    <tableColumn id="6" name="Change" dataDxfId="9">
      <calculatedColumnFormula>RTD("gartle.rtd",,"rtd-pgsql","currencies_day_history_yahoo",CurrenciesDayHistoryYahoo_Table[Symbol],CurrenciesDayHistoryYahoo_Table[Date],"Change")</calculatedColumnFormula>
    </tableColumn>
    <tableColumn id="7" name="PercentChange" dataDxfId="8">
      <calculatedColumnFormula>RTD("gartle.rtd",,"rtd-pgsql","currencies_day_history_yahoo",CurrenciesDayHistoryYahoo_Table[Symbol],CurrenciesDayHistoryYahoo_Table[Date],"PercentChange")</calculatedColumnFormula>
    </tableColumn>
    <tableColumn id="8" name="Open" dataDxfId="7">
      <calculatedColumnFormula>RTD("gartle.rtd",,"rtd-pgsql","currencies_day_history_yahoo",CurrenciesDayHistoryYahoo_Table[Symbol],CurrenciesDayHistoryYahoo_Table[Date],"Open")</calculatedColumnFormula>
    </tableColumn>
    <tableColumn id="9" name="High" dataDxfId="6">
      <calculatedColumnFormula>RTD("gartle.rtd",,"rtd-pgsql","currencies_day_history_yahoo",CurrenciesDayHistoryYahoo_Table[Symbol],CurrenciesDayHistoryYahoo_Table[Date],"High")</calculatedColumnFormula>
    </tableColumn>
    <tableColumn id="10" name="Low" dataDxfId="5">
      <calculatedColumnFormula>RTD("gartle.rtd",,"rtd-pgsql","currencies_day_history_yahoo",CurrenciesDayHistoryYahoo_Table[Symbol],CurrenciesDayHistoryYahoo_Table[Date],"Low")</calculatedColumnFormula>
    </tableColumn>
    <tableColumn id="11" name="LastUpdateTimeStamp" dataDxfId="4">
      <calculatedColumnFormula>RTD("gartle.rtd",,"rtd-pgsql","currencies_day_history_yahoo",CurrenciesDayHistoryYahoo_Table[Symbol],CurrenciesDayHistoryYahoo_Table[Date],"LastUpdateTimeStamp")</calculatedColumnFormula>
    </tableColumn>
    <tableColumn id="12" name="RTD_LastMessage" dataDxfId="3">
      <calculatedColumnFormula>RTD("gartle.rtd",,"rtd-pgsql","currencies_day_history_yahoo",CurrenciesDayHistoryYahoo_Table[Symbol],CurrenciesDayHistoryYahoo_Table[Date],"RTD_LastMessage")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6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519</v>
      </c>
    </row>
    <row r="4" spans="2:2" x14ac:dyDescent="0.25">
      <c r="B4" t="s">
        <v>83</v>
      </c>
    </row>
    <row r="6" spans="2:2" x14ac:dyDescent="0.25">
      <c r="B6" t="s">
        <v>517</v>
      </c>
    </row>
    <row r="7" spans="2:2" x14ac:dyDescent="0.25">
      <c r="B7" t="s">
        <v>87</v>
      </c>
    </row>
    <row r="9" spans="2:2" x14ac:dyDescent="0.25">
      <c r="B9" t="s">
        <v>89</v>
      </c>
    </row>
    <row r="10" spans="2:2" x14ac:dyDescent="0.25">
      <c r="B10" t="s">
        <v>88</v>
      </c>
    </row>
    <row r="12" spans="2:2" x14ac:dyDescent="0.25">
      <c r="B12" t="s">
        <v>100</v>
      </c>
    </row>
    <row r="13" spans="2:2" x14ac:dyDescent="0.25">
      <c r="B13" t="s">
        <v>101</v>
      </c>
    </row>
    <row r="14" spans="2:2" x14ac:dyDescent="0.25">
      <c r="B14" t="s">
        <v>90</v>
      </c>
    </row>
    <row r="16" spans="2:2" x14ac:dyDescent="0.25">
      <c r="B16" t="s">
        <v>99</v>
      </c>
    </row>
    <row r="18" spans="2:2" x14ac:dyDescent="0.25">
      <c r="B18" t="s">
        <v>522</v>
      </c>
    </row>
    <row r="21" spans="2:2" x14ac:dyDescent="0.25">
      <c r="B21" t="s">
        <v>98</v>
      </c>
    </row>
    <row r="23" spans="2:2" x14ac:dyDescent="0.25">
      <c r="B23" t="s">
        <v>91</v>
      </c>
    </row>
    <row r="24" spans="2:2" x14ac:dyDescent="0.25">
      <c r="B24" t="s">
        <v>92</v>
      </c>
    </row>
    <row r="26" spans="2:2" x14ac:dyDescent="0.25">
      <c r="B26" t="s">
        <v>93</v>
      </c>
    </row>
    <row r="27" spans="2:2" x14ac:dyDescent="0.25">
      <c r="B27" t="s">
        <v>94</v>
      </c>
    </row>
    <row r="29" spans="2:2" x14ac:dyDescent="0.25">
      <c r="B29" t="s">
        <v>95</v>
      </c>
    </row>
    <row r="30" spans="2:2" x14ac:dyDescent="0.25">
      <c r="B30" t="s">
        <v>96</v>
      </c>
    </row>
    <row r="31" spans="2:2" x14ac:dyDescent="0.25">
      <c r="B31" t="s">
        <v>97</v>
      </c>
    </row>
    <row r="33" spans="2:2" x14ac:dyDescent="0.25">
      <c r="B33" t="s">
        <v>102</v>
      </c>
    </row>
    <row r="35" spans="2:2" ht="15.75" x14ac:dyDescent="0.25">
      <c r="B35" s="6" t="s">
        <v>109</v>
      </c>
    </row>
    <row r="37" spans="2:2" x14ac:dyDescent="0.25">
      <c r="B37" s="2" t="s">
        <v>518</v>
      </c>
    </row>
    <row r="38" spans="2:2" x14ac:dyDescent="0.25">
      <c r="B38" s="2" t="s">
        <v>110</v>
      </c>
    </row>
    <row r="39" spans="2:2" x14ac:dyDescent="0.25">
      <c r="B39" s="2" t="s">
        <v>111</v>
      </c>
    </row>
    <row r="41" spans="2:2" x14ac:dyDescent="0.25">
      <c r="B41" s="2" t="s">
        <v>520</v>
      </c>
    </row>
    <row r="42" spans="2:2" x14ac:dyDescent="0.25">
      <c r="B42" s="2" t="s">
        <v>112</v>
      </c>
    </row>
    <row r="46" spans="2:2" x14ac:dyDescent="0.25">
      <c r="B46" s="4" t="s">
        <v>521</v>
      </c>
    </row>
  </sheetData>
  <hyperlinks>
    <hyperlink ref="B46" r:id="rId1" display="Copyright ©2013-2014 Gartle Technology Corporation, www.savetodb.com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C11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85546875" customWidth="1"/>
    <col min="4" max="4" width="21.5703125" bestFit="1" customWidth="1"/>
    <col min="5" max="5" width="17.28515625" bestFit="1" customWidth="1"/>
    <col min="6" max="6" width="17.42578125" bestFit="1" customWidth="1"/>
    <col min="7" max="7" width="8" bestFit="1" customWidth="1"/>
    <col min="8" max="8" width="9.5703125" bestFit="1" customWidth="1"/>
    <col min="9" max="9" width="17.5703125" bestFit="1" customWidth="1"/>
    <col min="10" max="10" width="9" bestFit="1" customWidth="1"/>
    <col min="11" max="12" width="8" bestFit="1" customWidth="1"/>
    <col min="13" max="13" width="24.7109375" bestFit="1" customWidth="1"/>
    <col min="14" max="14" width="16.85546875" customWidth="1"/>
  </cols>
  <sheetData>
    <row r="3" spans="2:3" x14ac:dyDescent="0.25">
      <c r="B3" t="s">
        <v>9</v>
      </c>
      <c r="C3" t="s">
        <v>601</v>
      </c>
    </row>
    <row r="4" spans="2:3" x14ac:dyDescent="0.25">
      <c r="B4">
        <v>0</v>
      </c>
      <c r="C4" t="s">
        <v>292</v>
      </c>
    </row>
    <row r="5" spans="2:3" x14ac:dyDescent="0.25">
      <c r="B5">
        <v>1</v>
      </c>
      <c r="C5" t="s">
        <v>295</v>
      </c>
    </row>
    <row r="6" spans="2:3" x14ac:dyDescent="0.25">
      <c r="B6">
        <v>2</v>
      </c>
      <c r="C6" t="s">
        <v>294</v>
      </c>
    </row>
    <row r="7" spans="2:3" x14ac:dyDescent="0.25">
      <c r="B7">
        <v>3</v>
      </c>
      <c r="C7" t="s">
        <v>293</v>
      </c>
    </row>
    <row r="8" spans="2:3" x14ac:dyDescent="0.25">
      <c r="B8">
        <v>4</v>
      </c>
      <c r="C8" t="s">
        <v>291</v>
      </c>
    </row>
    <row r="9" spans="2:3" x14ac:dyDescent="0.25">
      <c r="B9">
        <v>5</v>
      </c>
      <c r="C9" t="s">
        <v>297</v>
      </c>
    </row>
    <row r="10" spans="2:3" x14ac:dyDescent="0.25">
      <c r="B10">
        <v>6</v>
      </c>
      <c r="C10" t="s">
        <v>296</v>
      </c>
    </row>
    <row r="11" spans="2:3" x14ac:dyDescent="0.25">
      <c r="B11">
        <v>7</v>
      </c>
      <c r="C11" t="s">
        <v>290</v>
      </c>
    </row>
  </sheetData>
  <conditionalFormatting sqref="C4:C11">
    <cfRule type="expression" dxfId="1" priority="1">
      <formula>ISBLANK(C4)</formula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</sheetPr>
  <dimension ref="B3:N10"/>
  <sheetViews>
    <sheetView showGridLines="0" workbookViewId="0">
      <pane ySplit="3" topLeftCell="A4" activePane="bottomLeft" state="frozen"/>
      <selection activeCell="D5" sqref="D5"/>
      <selection pane="bottomLeft" activeCell="K8" sqref="K8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B4" s="7">
        <v>0</v>
      </c>
      <c r="C4" s="7" t="s">
        <v>82</v>
      </c>
      <c r="D4" s="8">
        <v>42130</v>
      </c>
      <c r="E4" s="9">
        <f>RTD("gartle.rtd",,"rtd-pgsql","quote_day_history_yahoo",QuoteDayHistoryYahoo_Table1[Symbol],QuoteDayHistoryYahoo_Table1[Date],"LastTradeTime")</f>
        <v>0.66666666666666663</v>
      </c>
      <c r="F4" s="10">
        <f>RTD("gartle.rtd",,"rtd-pgsql","quote_day_history_yahoo",QuoteDayHistoryYahoo_Table1[Symbol],QuoteDayHistoryYahoo_Table1[Date],"Last")</f>
        <v>41.66</v>
      </c>
      <c r="G4" s="11">
        <f>RTD("gartle.rtd",,"rtd-pgsql","quote_day_history_yahoo",QuoteDayHistoryYahoo_Table1[Symbol],QuoteDayHistoryYahoo_Table1[Date],"Change")</f>
        <v>0.36</v>
      </c>
      <c r="H4" s="12">
        <f>RTD("gartle.rtd",,"rtd-pgsql","quote_day_history_yahoo",QuoteDayHistoryYahoo_Table1[Symbol],QuoteDayHistoryYahoo_Table1[Date],"PercentChange")</f>
        <v>8.7167070217917687E-3</v>
      </c>
      <c r="I4" s="10">
        <f>RTD("gartle.rtd",,"rtd-pgsql","quote_day_history_yahoo",QuoteDayHistoryYahoo_Table1[Symbol],QuoteDayHistoryYahoo_Table1[Date],"Open")</f>
        <v>41.31</v>
      </c>
      <c r="J4" s="10">
        <f>RTD("gartle.rtd",,"rtd-pgsql","quote_day_history_yahoo",QuoteDayHistoryYahoo_Table1[Symbol],QuoteDayHistoryYahoo_Table1[Date],"High")</f>
        <v>41.73</v>
      </c>
      <c r="K4" s="10">
        <f>RTD("gartle.rtd",,"rtd-pgsql","quote_day_history_yahoo",QuoteDayHistoryYahoo_Table1[Symbol],QuoteDayHistoryYahoo_Table1[Date],"Low")</f>
        <v>41.21</v>
      </c>
      <c r="L4" s="13">
        <f>RTD("gartle.rtd",,"rtd-pgsql","quote_day_history_yahoo",QuoteDayHistoryYahoo_Table1[Symbol],QuoteDayHistoryYahoo_Table1[Date],"Volume")</f>
        <v>13954286</v>
      </c>
      <c r="M4" s="9">
        <f>RTD("gartle.rtd",,"rtd-pgsql","quote_day_history_yahoo",QuoteDayHistoryYahoo_Table1[Symbol],QuoteDayHistoryYahoo_Table1[Date],"LastUpdateTimeStamp")</f>
        <v>42131.023208032406</v>
      </c>
      <c r="N4" s="18" t="str">
        <f>RTD("gartle.rtd",,"rtd-pgsql","quote_day_history_yahoo",QuoteDayHistoryYahoo_Table1[Symbol],QuoteDayHistoryYahoo_Table1[Date],"RTD_LastMessage")</f>
        <v/>
      </c>
    </row>
    <row r="5" spans="2:14" x14ac:dyDescent="0.25">
      <c r="B5" s="7">
        <v>1</v>
      </c>
      <c r="C5" s="7" t="s">
        <v>81</v>
      </c>
      <c r="D5" s="8">
        <v>42130</v>
      </c>
      <c r="E5" s="9">
        <f>RTD("gartle.rtd",,"rtd-pgsql","quote_day_history_yahoo",QuoteDayHistoryYahoo_Table1[Symbol],QuoteDayHistoryYahoo_Table1[Date],"LastTradeTime")</f>
        <v>0.66874999999999996</v>
      </c>
      <c r="F5" s="10">
        <f>RTD("gartle.rtd",,"rtd-pgsql","quote_day_history_yahoo",QuoteDayHistoryYahoo_Table1[Symbol],QuoteDayHistoryYahoo_Table1[Date],"Last")</f>
        <v>200.22</v>
      </c>
      <c r="G5" s="11">
        <f>RTD("gartle.rtd",,"rtd-pgsql","quote_day_history_yahoo",QuoteDayHistoryYahoo_Table1[Symbol],QuoteDayHistoryYahoo_Table1[Date],"Change")</f>
        <v>0.39</v>
      </c>
      <c r="H5" s="12">
        <f>RTD("gartle.rtd",,"rtd-pgsql","quote_day_history_yahoo",QuoteDayHistoryYahoo_Table1[Symbol],QuoteDayHistoryYahoo_Table1[Date],"PercentChange")</f>
        <v>1.9516589100735625E-3</v>
      </c>
      <c r="I5" s="10">
        <f>RTD("gartle.rtd",,"rtd-pgsql","quote_day_history_yahoo",QuoteDayHistoryYahoo_Table1[Symbol],QuoteDayHistoryYahoo_Table1[Date],"Open")</f>
        <v>200</v>
      </c>
      <c r="J5" s="10">
        <f>RTD("gartle.rtd",,"rtd-pgsql","quote_day_history_yahoo",QuoteDayHistoryYahoo_Table1[Symbol],QuoteDayHistoryYahoo_Table1[Date],"High")</f>
        <v>200.64</v>
      </c>
      <c r="K5" s="10">
        <f>RTD("gartle.rtd",,"rtd-pgsql","quote_day_history_yahoo",QuoteDayHistoryYahoo_Table1[Symbol],QuoteDayHistoryYahoo_Table1[Date],"Low")</f>
        <v>196.11</v>
      </c>
      <c r="L5" s="13">
        <f>RTD("gartle.rtd",,"rtd-pgsql","quote_day_history_yahoo",QuoteDayHistoryYahoo_Table1[Symbol],QuoteDayHistoryYahoo_Table1[Date],"Volume")</f>
        <v>3090045</v>
      </c>
      <c r="M5" s="9">
        <f>RTD("gartle.rtd",,"rtd-pgsql","quote_day_history_yahoo",QuoteDayHistoryYahoo_Table1[Symbol],QuoteDayHistoryYahoo_Table1[Date],"LastUpdateTimeStamp")</f>
        <v>42131.023208009261</v>
      </c>
      <c r="N5" s="18" t="str">
        <f>RTD("gartle.rtd",,"rtd-pgsql","quote_day_history_yahoo",QuoteDayHistoryYahoo_Table1[Symbol],QuoteDayHistoryYahoo_Table1[Date],"RTD_LastMessage")</f>
        <v/>
      </c>
    </row>
    <row r="6" spans="2:14" x14ac:dyDescent="0.25">
      <c r="B6" s="7">
        <v>2</v>
      </c>
      <c r="C6" s="7" t="s">
        <v>79</v>
      </c>
      <c r="D6" s="8">
        <v>42130</v>
      </c>
      <c r="E6" s="9">
        <f>RTD("gartle.rtd",,"rtd-pgsql","quote_day_history_yahoo",QuoteDayHistoryYahoo_Table1[Symbol],QuoteDayHistoryYahoo_Table1[Date],"LastTradeTime")</f>
        <v>0.66666666666666663</v>
      </c>
      <c r="F6" s="10">
        <f>RTD("gartle.rtd",,"rtd-pgsql","quote_day_history_yahoo",QuoteDayHistoryYahoo_Table1[Symbol],QuoteDayHistoryYahoo_Table1[Date],"Last")</f>
        <v>125.01</v>
      </c>
      <c r="G6" s="11">
        <f>RTD("gartle.rtd",,"rtd-pgsql","quote_day_history_yahoo",QuoteDayHistoryYahoo_Table1[Symbol],QuoteDayHistoryYahoo_Table1[Date],"Change")</f>
        <v>-0.79</v>
      </c>
      <c r="H6" s="12">
        <f>RTD("gartle.rtd",,"rtd-pgsql","quote_day_history_yahoo",QuoteDayHistoryYahoo_Table1[Symbol],QuoteDayHistoryYahoo_Table1[Date],"PercentChange")</f>
        <v>-6.2798092209856915E-3</v>
      </c>
      <c r="I6" s="10">
        <f>RTD("gartle.rtd",,"rtd-pgsql","quote_day_history_yahoo",QuoteDayHistoryYahoo_Table1[Symbol],QuoteDayHistoryYahoo_Table1[Date],"Open")</f>
        <v>126.72</v>
      </c>
      <c r="J6" s="10">
        <f>RTD("gartle.rtd",,"rtd-pgsql","quote_day_history_yahoo",QuoteDayHistoryYahoo_Table1[Symbol],QuoteDayHistoryYahoo_Table1[Date],"High")</f>
        <v>126.75</v>
      </c>
      <c r="K6" s="10">
        <f>RTD("gartle.rtd",,"rtd-pgsql","quote_day_history_yahoo",QuoteDayHistoryYahoo_Table1[Symbol],QuoteDayHistoryYahoo_Table1[Date],"Low")</f>
        <v>123.36</v>
      </c>
      <c r="L6" s="13">
        <f>RTD("gartle.rtd",,"rtd-pgsql","quote_day_history_yahoo",QuoteDayHistoryYahoo_Table1[Symbol],QuoteDayHistoryYahoo_Table1[Date],"Volume")</f>
        <v>72035471</v>
      </c>
      <c r="M6" s="9">
        <f>RTD("gartle.rtd",,"rtd-pgsql","quote_day_history_yahoo",QuoteDayHistoryYahoo_Table1[Symbol],QuoteDayHistoryYahoo_Table1[Date],"LastUpdateTimeStamp")</f>
        <v>42131.023207905091</v>
      </c>
      <c r="N6" s="18" t="str">
        <f>RTD("gartle.rtd",,"rtd-pgsql","quote_day_history_yahoo",QuoteDayHistoryYahoo_Table1[Symbol],QuoteDayHistoryYahoo_Table1[Date],"RTD_LastMessage")</f>
        <v/>
      </c>
    </row>
    <row r="7" spans="2:14" x14ac:dyDescent="0.25">
      <c r="B7" s="7">
        <v>3</v>
      </c>
      <c r="C7" s="7" t="s">
        <v>80</v>
      </c>
      <c r="D7" s="8">
        <v>42130</v>
      </c>
      <c r="E7" s="9">
        <f>RTD("gartle.rtd",,"rtd-pgsql","quote_day_history_yahoo",QuoteDayHistoryYahoo_Table1[Symbol],QuoteDayHistoryYahoo_Table1[Date],"LastTradeTime")</f>
        <v>0.66805555555555551</v>
      </c>
      <c r="F7" s="10">
        <f>RTD("gartle.rtd",,"rtd-pgsql","quote_day_history_yahoo",QuoteDayHistoryYahoo_Table1[Symbol],QuoteDayHistoryYahoo_Table1[Date],"Last")</f>
        <v>43.26</v>
      </c>
      <c r="G7" s="11">
        <f>RTD("gartle.rtd",,"rtd-pgsql","quote_day_history_yahoo",QuoteDayHistoryYahoo_Table1[Symbol],QuoteDayHistoryYahoo_Table1[Date],"Change")</f>
        <v>-0.66</v>
      </c>
      <c r="H7" s="12">
        <f>RTD("gartle.rtd",,"rtd-pgsql","quote_day_history_yahoo",QuoteDayHistoryYahoo_Table1[Symbol],QuoteDayHistoryYahoo_Table1[Date],"PercentChange")</f>
        <v>-1.5027322404371588E-2</v>
      </c>
      <c r="I7" s="10">
        <f>RTD("gartle.rtd",,"rtd-pgsql","quote_day_history_yahoo",QuoteDayHistoryYahoo_Table1[Symbol],QuoteDayHistoryYahoo_Table1[Date],"Open")</f>
        <v>44.2</v>
      </c>
      <c r="J7" s="10">
        <f>RTD("gartle.rtd",,"rtd-pgsql","quote_day_history_yahoo",QuoteDayHistoryYahoo_Table1[Symbol],QuoteDayHistoryYahoo_Table1[Date],"High")</f>
        <v>44.24</v>
      </c>
      <c r="K7" s="10">
        <f>RTD("gartle.rtd",,"rtd-pgsql","quote_day_history_yahoo",QuoteDayHistoryYahoo_Table1[Symbol],QuoteDayHistoryYahoo_Table1[Date],"Low")</f>
        <v>43</v>
      </c>
      <c r="L7" s="13">
        <f>RTD("gartle.rtd",,"rtd-pgsql","quote_day_history_yahoo",QuoteDayHistoryYahoo_Table1[Symbol],QuoteDayHistoryYahoo_Table1[Date],"Volume")</f>
        <v>12731968</v>
      </c>
      <c r="M7" s="9">
        <f>RTD("gartle.rtd",,"rtd-pgsql","quote_day_history_yahoo",QuoteDayHistoryYahoo_Table1[Symbol],QuoteDayHistoryYahoo_Table1[Date],"LastUpdateTimeStamp")</f>
        <v>42131.023207986109</v>
      </c>
      <c r="N7" s="18" t="str">
        <f>RTD("gartle.rtd",,"rtd-pgsql","quote_day_history_yahoo",QuoteDayHistoryYahoo_Table1[Symbol],QuoteDayHistoryYahoo_Table1[Date],"RTD_LastMessage")</f>
        <v/>
      </c>
    </row>
    <row r="8" spans="2:14" x14ac:dyDescent="0.25">
      <c r="B8" s="7">
        <v>4</v>
      </c>
      <c r="C8" s="7" t="s">
        <v>78</v>
      </c>
      <c r="D8" s="8">
        <v>42130</v>
      </c>
      <c r="E8" s="9">
        <f>RTD("gartle.rtd",,"rtd-pgsql","quote_day_history_yahoo",QuoteDayHistoryYahoo_Table1[Symbol],QuoteDayHistoryYahoo_Table1[Date],"LastTradeTime")</f>
        <v>0.66666666666666663</v>
      </c>
      <c r="F8" s="10">
        <f>RTD("gartle.rtd",,"rtd-pgsql","quote_day_history_yahoo",QuoteDayHistoryYahoo_Table1[Symbol],QuoteDayHistoryYahoo_Table1[Date],"Last")</f>
        <v>78.099999999999994</v>
      </c>
      <c r="G8" s="11">
        <f>RTD("gartle.rtd",,"rtd-pgsql","quote_day_history_yahoo",QuoteDayHistoryYahoo_Table1[Symbol],QuoteDayHistoryYahoo_Table1[Date],"Change")</f>
        <v>0.54</v>
      </c>
      <c r="H8" s="12">
        <f>RTD("gartle.rtd",,"rtd-pgsql","quote_day_history_yahoo",QuoteDayHistoryYahoo_Table1[Symbol],QuoteDayHistoryYahoo_Table1[Date],"PercentChange")</f>
        <v>6.9623517276946895E-3</v>
      </c>
      <c r="I8" s="10">
        <f>RTD("gartle.rtd",,"rtd-pgsql","quote_day_history_yahoo",QuoteDayHistoryYahoo_Table1[Symbol],QuoteDayHistoryYahoo_Table1[Date],"Open")</f>
        <v>77.959999999999994</v>
      </c>
      <c r="J8" s="10">
        <f>RTD("gartle.rtd",,"rtd-pgsql","quote_day_history_yahoo",QuoteDayHistoryYahoo_Table1[Symbol],QuoteDayHistoryYahoo_Table1[Date],"High")</f>
        <v>78.81</v>
      </c>
      <c r="K8" s="10">
        <f>RTD("gartle.rtd",,"rtd-pgsql","quote_day_history_yahoo",QuoteDayHistoryYahoo_Table1[Symbol],QuoteDayHistoryYahoo_Table1[Date],"Low")</f>
        <v>77.05</v>
      </c>
      <c r="L8" s="13">
        <f>RTD("gartle.rtd",,"rtd-pgsql","quote_day_history_yahoo",QuoteDayHistoryYahoo_Table1[Symbol],QuoteDayHistoryYahoo_Table1[Date],"Volume")</f>
        <v>28609427</v>
      </c>
      <c r="M8" s="9">
        <f>RTD("gartle.rtd",,"rtd-pgsql","quote_day_history_yahoo",QuoteDayHistoryYahoo_Table1[Symbol],QuoteDayHistoryYahoo_Table1[Date],"LastUpdateTimeStamp")</f>
        <v>42131.023207997685</v>
      </c>
      <c r="N8" s="18" t="str">
        <f>RTD("gartle.rtd",,"rtd-pgsql","quote_day_history_yahoo",QuoteDayHistoryYahoo_Table1[Symbol],QuoteDayHistoryYahoo_Table1[Date],"RTD_LastMessage")</f>
        <v/>
      </c>
    </row>
    <row r="9" spans="2:14" x14ac:dyDescent="0.25">
      <c r="B9" s="7">
        <v>5</v>
      </c>
      <c r="C9" s="7" t="s">
        <v>77</v>
      </c>
      <c r="D9" s="8">
        <v>42130</v>
      </c>
      <c r="E9" s="9">
        <f>RTD("gartle.rtd",,"rtd-pgsql","quote_day_history_yahoo",QuoteDayHistoryYahoo_Table1[Symbol],QuoteDayHistoryYahoo_Table1[Date],"LastTradeTime")</f>
        <v>0.66666666666666663</v>
      </c>
      <c r="F9" s="10">
        <f>RTD("gartle.rtd",,"rtd-pgsql","quote_day_history_yahoo",QuoteDayHistoryYahoo_Table1[Symbol],QuoteDayHistoryYahoo_Table1[Date],"Last")</f>
        <v>46.28</v>
      </c>
      <c r="G9" s="11">
        <f>RTD("gartle.rtd",,"rtd-pgsql","quote_day_history_yahoo",QuoteDayHistoryYahoo_Table1[Symbol],QuoteDayHistoryYahoo_Table1[Date],"Change")</f>
        <v>-1.32</v>
      </c>
      <c r="H9" s="12">
        <f>RTD("gartle.rtd",,"rtd-pgsql","quote_day_history_yahoo",QuoteDayHistoryYahoo_Table1[Symbol],QuoteDayHistoryYahoo_Table1[Date],"PercentChange")</f>
        <v>-2.7731092436974792E-2</v>
      </c>
      <c r="I9" s="10">
        <f>RTD("gartle.rtd",,"rtd-pgsql","quote_day_history_yahoo",QuoteDayHistoryYahoo_Table1[Symbol],QuoteDayHistoryYahoo_Table1[Date],"Open")</f>
        <v>47.5</v>
      </c>
      <c r="J9" s="10">
        <f>RTD("gartle.rtd",,"rtd-pgsql","quote_day_history_yahoo",QuoteDayHistoryYahoo_Table1[Symbol],QuoteDayHistoryYahoo_Table1[Date],"High")</f>
        <v>47.77</v>
      </c>
      <c r="K9" s="10">
        <f>RTD("gartle.rtd",,"rtd-pgsql","quote_day_history_yahoo",QuoteDayHistoryYahoo_Table1[Symbol],QuoteDayHistoryYahoo_Table1[Date],"Low")</f>
        <v>46.02</v>
      </c>
      <c r="L9" s="13">
        <f>RTD("gartle.rtd",,"rtd-pgsql","quote_day_history_yahoo",QuoteDayHistoryYahoo_Table1[Symbol],QuoteDayHistoryYahoo_Table1[Date],"Volume")</f>
        <v>52416498</v>
      </c>
      <c r="M9" s="9">
        <f>RTD("gartle.rtd",,"rtd-pgsql","quote_day_history_yahoo",QuoteDayHistoryYahoo_Table1[Symbol],QuoteDayHistoryYahoo_Table1[Date],"LastUpdateTimeStamp")</f>
        <v>42131.02320797454</v>
      </c>
      <c r="N9" s="18" t="str">
        <f>RTD("gartle.rtd",,"rtd-pgsql","quote_day_history_yahoo",QuoteDayHistoryYahoo_Table1[Symbol],QuoteDayHistoryYahoo_Table1[Date],"RTD_LastMessage")</f>
        <v/>
      </c>
    </row>
    <row r="10" spans="2:14" x14ac:dyDescent="0.25">
      <c r="B10" s="7">
        <v>6</v>
      </c>
      <c r="C10" s="7" t="s">
        <v>76</v>
      </c>
      <c r="D10" s="8">
        <v>42130</v>
      </c>
      <c r="E10" s="9">
        <f>RTD("gartle.rtd",,"rtd-pgsql","quote_day_history_yahoo",QuoteDayHistoryYahoo_Table1[Symbol],QuoteDayHistoryYahoo_Table1[Date],"LastTradeTime")</f>
        <v>0.66666666666666663</v>
      </c>
      <c r="F10" s="10">
        <f>RTD("gartle.rtd",,"rtd-pgsql","quote_day_history_yahoo",QuoteDayHistoryYahoo_Table1[Symbol],QuoteDayHistoryYahoo_Table1[Date],"Last")</f>
        <v>524.22</v>
      </c>
      <c r="G10" s="11">
        <f>RTD("gartle.rtd",,"rtd-pgsql","quote_day_history_yahoo",QuoteDayHistoryYahoo_Table1[Symbol],QuoteDayHistoryYahoo_Table1[Date],"Change")</f>
        <v>-6.58</v>
      </c>
      <c r="H10" s="12">
        <f>RTD("gartle.rtd",,"rtd-pgsql","quote_day_history_yahoo",QuoteDayHistoryYahoo_Table1[Symbol],QuoteDayHistoryYahoo_Table1[Date],"PercentChange")</f>
        <v>-1.2396382818387338E-2</v>
      </c>
      <c r="I10" s="10">
        <f>RTD("gartle.rtd",,"rtd-pgsql","quote_day_history_yahoo",QuoteDayHistoryYahoo_Table1[Symbol],QuoteDayHistoryYahoo_Table1[Date],"Open")</f>
        <v>531.24</v>
      </c>
      <c r="J10" s="10">
        <f>RTD("gartle.rtd",,"rtd-pgsql","quote_day_history_yahoo",QuoteDayHistoryYahoo_Table1[Symbol],QuoteDayHistoryYahoo_Table1[Date],"High")</f>
        <v>532.38</v>
      </c>
      <c r="K10" s="10">
        <f>RTD("gartle.rtd",,"rtd-pgsql","quote_day_history_yahoo",QuoteDayHistoryYahoo_Table1[Symbol],QuoteDayHistoryYahoo_Table1[Date],"Low")</f>
        <v>521.09</v>
      </c>
      <c r="L10" s="13">
        <f>RTD("gartle.rtd",,"rtd-pgsql","quote_day_history_yahoo",QuoteDayHistoryYahoo_Table1[Symbol],QuoteDayHistoryYahoo_Table1[Date],"Volume")</f>
        <v>1566665</v>
      </c>
      <c r="M10" s="9">
        <f>RTD("gartle.rtd",,"rtd-pgsql","quote_day_history_yahoo",QuoteDayHistoryYahoo_Table1[Symbol],QuoteDayHistoryYahoo_Table1[Date],"LastUpdateTimeStamp")</f>
        <v>42131.023207962964</v>
      </c>
      <c r="N10" s="18" t="str">
        <f>RTD("gartle.rtd",,"rtd-pgsql","quote_day_history_yahoo",QuoteDayHistoryYahoo_Table1[Symbol],QuoteDayHistoryYahoo_Table1[Date],"RTD_LastMessage")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4" sqref="E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bestFit="1" customWidth="1"/>
    <col min="5" max="5" width="14" bestFit="1" customWidth="1"/>
    <col min="6" max="7" width="7.5703125" bestFit="1" customWidth="1"/>
    <col min="8" max="8" width="14.5703125" bestFit="1" customWidth="1"/>
    <col min="9" max="11" width="8.5703125" customWidth="1"/>
    <col min="12" max="12" width="10.85546875" customWidth="1"/>
    <col min="13" max="13" width="15.85546875" bestFit="1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7" bestFit="1" customWidth="1"/>
    <col min="32" max="32" width="5" bestFit="1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3.7109375" bestFit="1" customWidth="1"/>
    <col min="39" max="39" width="14.140625" bestFit="1" customWidth="1"/>
    <col min="40" max="40" width="15.28515625" bestFit="1" customWidth="1"/>
    <col min="41" max="41" width="16.42578125" bestFit="1" customWidth="1"/>
    <col min="42" max="42" width="10.5703125" bestFit="1" customWidth="1"/>
    <col min="43" max="43" width="9.85546875" bestFit="1" customWidth="1"/>
    <col min="44" max="44" width="10" bestFit="1" customWidth="1"/>
    <col min="45" max="45" width="22.28515625" bestFit="1" customWidth="1"/>
    <col min="46" max="46" width="19.7109375" bestFit="1" customWidth="1"/>
    <col min="47" max="47" width="7.7109375" bestFit="1" customWidth="1"/>
    <col min="48" max="48" width="17" customWidth="1"/>
    <col min="49" max="49" width="14.140625" bestFit="1" customWidth="1"/>
    <col min="50" max="50" width="11.85546875" bestFit="1" customWidth="1"/>
    <col min="51" max="51" width="6.28515625" bestFit="1" customWidth="1"/>
    <col min="52" max="52" width="21.42578125" customWidth="1"/>
    <col min="53" max="53" width="16.85546875" bestFit="1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37</v>
      </c>
      <c r="N3" t="s">
        <v>38</v>
      </c>
      <c r="O3" t="s">
        <v>39</v>
      </c>
      <c r="P3" t="s">
        <v>40</v>
      </c>
      <c r="Q3" t="s">
        <v>41</v>
      </c>
      <c r="R3" t="s">
        <v>42</v>
      </c>
      <c r="S3" t="s">
        <v>43</v>
      </c>
      <c r="T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  <c r="AA3" t="s">
        <v>51</v>
      </c>
      <c r="AB3" t="s">
        <v>52</v>
      </c>
      <c r="AC3" t="s">
        <v>53</v>
      </c>
      <c r="AD3" t="s">
        <v>54</v>
      </c>
      <c r="AE3" t="s">
        <v>55</v>
      </c>
      <c r="AF3" t="s">
        <v>56</v>
      </c>
      <c r="AG3" t="s">
        <v>57</v>
      </c>
      <c r="AH3" t="s">
        <v>58</v>
      </c>
      <c r="AI3" t="s">
        <v>59</v>
      </c>
      <c r="AJ3" t="s">
        <v>60</v>
      </c>
      <c r="AK3" t="s">
        <v>61</v>
      </c>
      <c r="AL3" t="s">
        <v>62</v>
      </c>
      <c r="AM3" t="s">
        <v>63</v>
      </c>
      <c r="AN3" t="s">
        <v>64</v>
      </c>
      <c r="AO3" t="s">
        <v>65</v>
      </c>
      <c r="AP3" t="s">
        <v>66</v>
      </c>
      <c r="AQ3" t="s">
        <v>67</v>
      </c>
      <c r="AR3" t="s">
        <v>68</v>
      </c>
      <c r="AS3" t="s">
        <v>69</v>
      </c>
      <c r="AT3" t="s">
        <v>70</v>
      </c>
      <c r="AU3" t="s">
        <v>71</v>
      </c>
      <c r="AV3" t="s">
        <v>72</v>
      </c>
      <c r="AW3" t="s">
        <v>73</v>
      </c>
      <c r="AX3" t="s">
        <v>74</v>
      </c>
      <c r="AY3" t="s">
        <v>75</v>
      </c>
      <c r="AZ3" t="s">
        <v>27</v>
      </c>
      <c r="BA3" t="s">
        <v>28</v>
      </c>
    </row>
    <row r="4" spans="2:53" x14ac:dyDescent="0.25">
      <c r="B4" s="7">
        <v>0</v>
      </c>
      <c r="C4" s="7" t="s">
        <v>80</v>
      </c>
      <c r="D4" s="8">
        <v>42130</v>
      </c>
      <c r="E4" s="9">
        <f>RTD("gartle.rtd",,"rtd-pgsql","fundamentals_day_history_yahoo",FundamentalsDayHistoryYahoo_Table1[Symbol],FundamentalsDayHistoryYahoo_Table1[Date],"LastTradeTime")</f>
        <v>0.66805555555555551</v>
      </c>
      <c r="F4" s="10">
        <f>RTD("gartle.rtd",,"rtd-pgsql","fundamentals_day_history_yahoo",FundamentalsDayHistoryYahoo_Table1[Symbol],FundamentalsDayHistoryYahoo_Table1[Date],"Last")</f>
        <v>43.26</v>
      </c>
      <c r="G4" s="11">
        <f>RTD("gartle.rtd",,"rtd-pgsql","fundamentals_day_history_yahoo",FundamentalsDayHistoryYahoo_Table1[Symbol],FundamentalsDayHistoryYahoo_Table1[Date],"Change")</f>
        <v>-0.66</v>
      </c>
      <c r="H4" s="12">
        <f>RTD("gartle.rtd",,"rtd-pgsql","fundamentals_day_history_yahoo",FundamentalsDayHistoryYahoo_Table1[Symbol],FundamentalsDayHistoryYahoo_Table1[Date],"PercentChange")</f>
        <v>-1.4999999999999999E-2</v>
      </c>
      <c r="I4" s="10">
        <f>RTD("gartle.rtd",,"rtd-pgsql","fundamentals_day_history_yahoo",FundamentalsDayHistoryYahoo_Table1[Symbol],FundamentalsDayHistoryYahoo_Table1[Date],"Open")</f>
        <v>44.2</v>
      </c>
      <c r="J4" s="10">
        <f>RTD("gartle.rtd",,"rtd-pgsql","fundamentals_day_history_yahoo",FundamentalsDayHistoryYahoo_Table1[Symbol],FundamentalsDayHistoryYahoo_Table1[Date],"High")</f>
        <v>44.24</v>
      </c>
      <c r="K4" s="10">
        <f>RTD("gartle.rtd",,"rtd-pgsql","fundamentals_day_history_yahoo",FundamentalsDayHistoryYahoo_Table1[Symbol],FundamentalsDayHistoryYahoo_Table1[Date],"Low")</f>
        <v>43</v>
      </c>
      <c r="L4" s="13">
        <f>RTD("gartle.rtd",,"rtd-pgsql","fundamentals_day_history_yahoo",FundamentalsDayHistoryYahoo_Table1[Symbol],FundamentalsDayHistoryYahoo_Table1[Date],"Volume")</f>
        <v>12731968</v>
      </c>
      <c r="M4" s="18" t="str">
        <f>RTD("gartle.rtd",,"rtd-pgsql","fundamentals_day_history_yahoo",FundamentalsDayHistoryYahoo_Table1[Symbol],FundamentalsDayHistoryYahoo_Table1[Date],"DaysRange")</f>
        <v>43.00 - 44.24</v>
      </c>
      <c r="N4" s="10">
        <f>RTD("gartle.rtd",,"rtd-pgsql","fundamentals_day_history_yahoo",FundamentalsDayHistoryYahoo_Table1[Symbol],FundamentalsDayHistoryYahoo_Table1[Date],"PrevClose")</f>
        <v>43.92</v>
      </c>
      <c r="O4" s="18">
        <f>RTD("gartle.rtd",,"rtd-pgsql","fundamentals_day_history_yahoo",FundamentalsDayHistoryYahoo_Table1[Symbol],FundamentalsDayHistoryYahoo_Table1[Date],"ShortRatio")</f>
        <v>1.8</v>
      </c>
      <c r="P4" s="10">
        <f>RTD("gartle.rtd",,"rtd-pgsql","fundamentals_day_history_yahoo",FundamentalsDayHistoryYahoo_Table1[Symbol],FundamentalsDayHistoryYahoo_Table1[Date],"YearHigh")</f>
        <v>46.71</v>
      </c>
      <c r="Q4" s="10">
        <f>RTD("gartle.rtd",,"rtd-pgsql","fundamentals_day_history_yahoo",FundamentalsDayHistoryYahoo_Table1[Symbol],FundamentalsDayHistoryYahoo_Table1[Date],"YearLow")</f>
        <v>35.82</v>
      </c>
      <c r="R4" s="18" t="str">
        <f>RTD("gartle.rtd",,"rtd-pgsql","fundamentals_day_history_yahoo",FundamentalsDayHistoryYahoo_Table1[Symbol],FundamentalsDayHistoryYahoo_Table1[Date],"YearRange")</f>
        <v>35.82 - 46.71</v>
      </c>
      <c r="S4" s="19">
        <f>RTD("gartle.rtd",,"rtd-pgsql","fundamentals_day_history_yahoo",FundamentalsDayHistoryYahoo_Table1[Symbol],FundamentalsDayHistoryYahoo_Table1[Date],"ChangeFromYearHigh")</f>
        <v>-3.45</v>
      </c>
      <c r="T4" s="19">
        <f>RTD("gartle.rtd",,"rtd-pgsql","fundamentals_day_history_yahoo",FundamentalsDayHistoryYahoo_Table1[Symbol],FundamentalsDayHistoryYahoo_Table1[Date],"ChangeFromYearLow")</f>
        <v>7.44</v>
      </c>
      <c r="U4" s="12">
        <f>RTD("gartle.rtd",,"rtd-pgsql","fundamentals_day_history_yahoo",FundamentalsDayHistoryYahoo_Table1[Symbol],FundamentalsDayHistoryYahoo_Table1[Date],"PercentChangeFromYearHigh")</f>
        <v>-7.3899999999999993E-2</v>
      </c>
      <c r="V4" s="12">
        <f>RTD("gartle.rtd",,"rtd-pgsql","fundamentals_day_history_yahoo",FundamentalsDayHistoryYahoo_Table1[Symbol],FundamentalsDayHistoryYahoo_Table1[Date],"PercentChangeFromYearLow")</f>
        <v>0.2077</v>
      </c>
      <c r="W4" s="10">
        <f>RTD("gartle.rtd",,"rtd-pgsql","fundamentals_day_history_yahoo",FundamentalsDayHistoryYahoo_Table1[Symbol],FundamentalsDayHistoryYahoo_Table1[Date],"MA50")</f>
        <v>43.5</v>
      </c>
      <c r="X4" s="10">
        <f>RTD("gartle.rtd",,"rtd-pgsql","fundamentals_day_history_yahoo",FundamentalsDayHistoryYahoo_Table1[Symbol],FundamentalsDayHistoryYahoo_Table1[Date],"MA200")</f>
        <v>42.6</v>
      </c>
      <c r="Y4" s="19">
        <f>RTD("gartle.rtd",,"rtd-pgsql","fundamentals_day_history_yahoo",FundamentalsDayHistoryYahoo_Table1[Symbol],FundamentalsDayHistoryYahoo_Table1[Date],"ChangeFromMA50")</f>
        <v>-0.24</v>
      </c>
      <c r="Z4" s="19">
        <f>RTD("gartle.rtd",,"rtd-pgsql","fundamentals_day_history_yahoo",FundamentalsDayHistoryYahoo_Table1[Symbol],FundamentalsDayHistoryYahoo_Table1[Date],"ChangeFromMA200")</f>
        <v>0.66</v>
      </c>
      <c r="AA4" s="12">
        <f>RTD("gartle.rtd",,"rtd-pgsql","fundamentals_day_history_yahoo",FundamentalsDayHistoryYahoo_Table1[Symbol],FundamentalsDayHistoryYahoo_Table1[Date],"PercentChangeFromMA50")</f>
        <v>-5.4000000000000003E-3</v>
      </c>
      <c r="AB4" s="12">
        <f>RTD("gartle.rtd",,"rtd-pgsql","fundamentals_day_history_yahoo",FundamentalsDayHistoryYahoo_Table1[Symbol],FundamentalsDayHistoryYahoo_Table1[Date],"PercentChangeFromMA200")</f>
        <v>1.5600000000000001E-2</v>
      </c>
      <c r="AC4" s="13">
        <f>RTD("gartle.rtd",,"rtd-pgsql","fundamentals_day_history_yahoo",FundamentalsDayHistoryYahoo_Table1[Symbol],FundamentalsDayHistoryYahoo_Table1[Date],"AverageDailyVolume")</f>
        <v>13435000</v>
      </c>
      <c r="AD4" s="10">
        <f>RTD("gartle.rtd",,"rtd-pgsql","fundamentals_day_history_yahoo",FundamentalsDayHistoryYahoo_Table1[Symbol],FundamentalsDayHistoryYahoo_Table1[Date],"OneYearTargetPrice")</f>
        <v>46.37</v>
      </c>
      <c r="AE4" s="18">
        <f>RTD("gartle.rtd",,"rtd-pgsql","fundamentals_day_history_yahoo",FundamentalsDayHistoryYahoo_Table1[Symbol],FundamentalsDayHistoryYahoo_Table1[Date],"PE")</f>
        <v>18.07</v>
      </c>
      <c r="AF4" s="18">
        <f>RTD("gartle.rtd",,"rtd-pgsql","fundamentals_day_history_yahoo",FundamentalsDayHistoryYahoo_Table1[Symbol],FundamentalsDayHistoryYahoo_Table1[Date],"PEG")</f>
        <v>1.89</v>
      </c>
      <c r="AG4" s="18">
        <f>RTD("gartle.rtd",,"rtd-pgsql","fundamentals_day_history_yahoo",FundamentalsDayHistoryYahoo_Table1[Symbol],FundamentalsDayHistoryYahoo_Table1[Date],"EPSEstCurrentYear")</f>
        <v>2.87</v>
      </c>
      <c r="AH4" s="18">
        <f>RTD("gartle.rtd",,"rtd-pgsql","fundamentals_day_history_yahoo",FundamentalsDayHistoryYahoo_Table1[Symbol],FundamentalsDayHistoryYahoo_Table1[Date],"EPSEstNextQuarter")</f>
        <v>0.61</v>
      </c>
      <c r="AI4" s="18">
        <f>RTD("gartle.rtd",,"rtd-pgsql","fundamentals_day_history_yahoo",FundamentalsDayHistoryYahoo_Table1[Symbol],FundamentalsDayHistoryYahoo_Table1[Date],"EPSEstNextYear")</f>
        <v>3.01</v>
      </c>
      <c r="AJ4" s="18">
        <f>RTD("gartle.rtd",,"rtd-pgsql","fundamentals_day_history_yahoo",FundamentalsDayHistoryYahoo_Table1[Symbol],FundamentalsDayHistoryYahoo_Table1[Date],"EarningsShare")</f>
        <v>2.39</v>
      </c>
      <c r="AK4" s="18" t="str">
        <f>RTD("gartle.rtd",,"rtd-pgsql","fundamentals_day_history_yahoo",FundamentalsDayHistoryYahoo_Table1[Symbol],FundamentalsDayHistoryYahoo_Table1[Date],"MarketCap")</f>
        <v>188.92B</v>
      </c>
      <c r="AL4" s="18">
        <f>RTD("gartle.rtd",,"rtd-pgsql","fundamentals_day_history_yahoo",FundamentalsDayHistoryYahoo_Table1[Symbol],FundamentalsDayHistoryYahoo_Table1[Date],"DividendYield")</f>
        <v>1.4</v>
      </c>
      <c r="AM4" s="18">
        <f>RTD("gartle.rtd",,"rtd-pgsql","fundamentals_day_history_yahoo",FundamentalsDayHistoryYahoo_Table1[Symbol],FundamentalsDayHistoryYahoo_Table1[Date],"DividendShare")</f>
        <v>0.6</v>
      </c>
      <c r="AN4" s="18" t="str">
        <f>RTD("gartle.rtd",,"rtd-pgsql","fundamentals_day_history_yahoo",FundamentalsDayHistoryYahoo_Table1[Symbol],FundamentalsDayHistoryYahoo_Table1[Date],"ExDividendDate")</f>
        <v>4/2/2015</v>
      </c>
      <c r="AO4" s="18" t="str">
        <f>RTD("gartle.rtd",,"rtd-pgsql","fundamentals_day_history_yahoo",FundamentalsDayHistoryYahoo_Table1[Symbol],FundamentalsDayHistoryYahoo_Table1[Date],"DividendPayDate")</f>
        <v>4/28/2015</v>
      </c>
      <c r="AP4" s="18">
        <f>RTD("gartle.rtd",,"rtd-pgsql","fundamentals_day_history_yahoo",FundamentalsDayHistoryYahoo_Table1[Symbol],FundamentalsDayHistoryYahoo_Table1[Date],"BookValue")</f>
        <v>11</v>
      </c>
      <c r="AQ4" s="18">
        <f>RTD("gartle.rtd",,"rtd-pgsql","fundamentals_day_history_yahoo",FundamentalsDayHistoryYahoo_Table1[Symbol],FundamentalsDayHistoryYahoo_Table1[Date],"PriceBook")</f>
        <v>3.99</v>
      </c>
      <c r="AR4" s="18">
        <f>RTD("gartle.rtd",,"rtd-pgsql","fundamentals_day_history_yahoo",FundamentalsDayHistoryYahoo_Table1[Symbol],FundamentalsDayHistoryYahoo_Table1[Date],"PriceSales")</f>
        <v>4.9400000000000004</v>
      </c>
      <c r="AS4" s="18">
        <f>RTD("gartle.rtd",,"rtd-pgsql","fundamentals_day_history_yahoo",FundamentalsDayHistoryYahoo_Table1[Symbol],FundamentalsDayHistoryYahoo_Table1[Date],"PriceEPSEstCurrentYear")</f>
        <v>15.07</v>
      </c>
      <c r="AT4" s="18">
        <f>RTD("gartle.rtd",,"rtd-pgsql","fundamentals_day_history_yahoo",FundamentalsDayHistoryYahoo_Table1[Symbol],FundamentalsDayHistoryYahoo_Table1[Date],"PriceEPSEstNextYear")</f>
        <v>14.37</v>
      </c>
      <c r="AU4" s="18" t="str">
        <f>RTD("gartle.rtd",,"rtd-pgsql","fundamentals_day_history_yahoo",FundamentalsDayHistoryYahoo_Table1[Symbol],FundamentalsDayHistoryYahoo_Table1[Date],"EBITDA")</f>
        <v>16.79B</v>
      </c>
      <c r="AV4" s="18" t="str">
        <f>RTD("gartle.rtd",,"rtd-pgsql","fundamentals_day_history_yahoo",FundamentalsDayHistoryYahoo_Table1[Symbol],FundamentalsDayHistoryYahoo_Table1[Date],"CompanyName")</f>
        <v>Oracle Corporation Common Stock</v>
      </c>
      <c r="AW4" s="18" t="str">
        <f>RTD("gartle.rtd",,"rtd-pgsql","fundamentals_day_history_yahoo",FundamentalsDayHistoryYahoo_Table1[Symbol],FundamentalsDayHistoryYahoo_Table1[Date],"StockExchange")</f>
        <v>NYQ</v>
      </c>
      <c r="AX4" s="18" t="e">
        <f>RTD("gartle.rtd",,"rtd-pgsql","fundamentals_day_history_yahoo",FundamentalsDayHistoryYahoo_Table1[Symbol],FundamentalsDayHistoryYahoo_Table1[Date],"Commission")</f>
        <v>#N/A</v>
      </c>
      <c r="AY4" s="18" t="e">
        <f>RTD("gartle.rtd",,"rtd-pgsql","fundamentals_day_history_yahoo",FundamentalsDayHistoryYahoo_Table1[Symbol],FundamentalsDayHistoryYahoo_Table1[Date],"Notes")</f>
        <v>#N/A</v>
      </c>
      <c r="AZ4" s="9">
        <f>RTD("gartle.rtd",,"rtd-pgsql","fundamentals_day_history_yahoo",FundamentalsDayHistoryYahoo_Table1[Symbol],FundamentalsDayHistoryYahoo_Table1[Date],"LastUpdateTimeStamp")</f>
        <v>42131.023208449071</v>
      </c>
      <c r="BA4" s="18" t="str">
        <f>RTD("gartle.rtd",,"rtd-pgsql","fundamentals_day_history_yahoo",FundamentalsDayHistoryYahoo_Table1[Symbol],FundamentalsDayHistoryYahoo_Table1[Date],"RTD_LastMessage")</f>
        <v/>
      </c>
    </row>
    <row r="5" spans="2:53" x14ac:dyDescent="0.25">
      <c r="B5" s="7">
        <v>1</v>
      </c>
      <c r="C5" s="7" t="s">
        <v>82</v>
      </c>
      <c r="D5" s="8">
        <v>42130</v>
      </c>
      <c r="E5" s="9">
        <f>RTD("gartle.rtd",,"rtd-pgsql","fundamentals_day_history_yahoo",FundamentalsDayHistoryYahoo_Table1[Symbol],FundamentalsDayHistoryYahoo_Table1[Date],"LastTradeTime")</f>
        <v>0.66666666666666663</v>
      </c>
      <c r="F5" s="10">
        <f>RTD("gartle.rtd",,"rtd-pgsql","fundamentals_day_history_yahoo",FundamentalsDayHistoryYahoo_Table1[Symbol],FundamentalsDayHistoryYahoo_Table1[Date],"Last")</f>
        <v>41.66</v>
      </c>
      <c r="G5" s="11">
        <f>RTD("gartle.rtd",,"rtd-pgsql","fundamentals_day_history_yahoo",FundamentalsDayHistoryYahoo_Table1[Symbol],FundamentalsDayHistoryYahoo_Table1[Date],"Change")</f>
        <v>0.36</v>
      </c>
      <c r="H5" s="12">
        <f>RTD("gartle.rtd",,"rtd-pgsql","fundamentals_day_history_yahoo",FundamentalsDayHistoryYahoo_Table1[Symbol],FundamentalsDayHistoryYahoo_Table1[Date],"PercentChange")</f>
        <v>8.6999999999999994E-3</v>
      </c>
      <c r="I5" s="10">
        <f>RTD("gartle.rtd",,"rtd-pgsql","fundamentals_day_history_yahoo",FundamentalsDayHistoryYahoo_Table1[Symbol],FundamentalsDayHistoryYahoo_Table1[Date],"Open")</f>
        <v>41.31</v>
      </c>
      <c r="J5" s="10">
        <f>RTD("gartle.rtd",,"rtd-pgsql","fundamentals_day_history_yahoo",FundamentalsDayHistoryYahoo_Table1[Symbol],FundamentalsDayHistoryYahoo_Table1[Date],"High")</f>
        <v>41.73</v>
      </c>
      <c r="K5" s="10">
        <f>RTD("gartle.rtd",,"rtd-pgsql","fundamentals_day_history_yahoo",FundamentalsDayHistoryYahoo_Table1[Symbol],FundamentalsDayHistoryYahoo_Table1[Date],"Low")</f>
        <v>41.21</v>
      </c>
      <c r="L5" s="13">
        <f>RTD("gartle.rtd",,"rtd-pgsql","fundamentals_day_history_yahoo",FundamentalsDayHistoryYahoo_Table1[Symbol],FundamentalsDayHistoryYahoo_Table1[Date],"Volume")</f>
        <v>13954286</v>
      </c>
      <c r="M5" s="18" t="str">
        <f>RTD("gartle.rtd",,"rtd-pgsql","fundamentals_day_history_yahoo",FundamentalsDayHistoryYahoo_Table1[Symbol],FundamentalsDayHistoryYahoo_Table1[Date],"DaysRange")</f>
        <v>41.21 - 41.73</v>
      </c>
      <c r="N5" s="10">
        <f>RTD("gartle.rtd",,"rtd-pgsql","fundamentals_day_history_yahoo",FundamentalsDayHistoryYahoo_Table1[Symbol],FundamentalsDayHistoryYahoo_Table1[Date],"PrevClose")</f>
        <v>41.3</v>
      </c>
      <c r="O5" s="18">
        <f>RTD("gartle.rtd",,"rtd-pgsql","fundamentals_day_history_yahoo",FundamentalsDayHistoryYahoo_Table1[Symbol],FundamentalsDayHistoryYahoo_Table1[Date],"ShortRatio")</f>
        <v>2.1</v>
      </c>
      <c r="P5" s="10">
        <f>RTD("gartle.rtd",,"rtd-pgsql","fundamentals_day_history_yahoo",FundamentalsDayHistoryYahoo_Table1[Symbol],FundamentalsDayHistoryYahoo_Table1[Date],"YearHigh")</f>
        <v>52.62</v>
      </c>
      <c r="Q5" s="10">
        <f>RTD("gartle.rtd",,"rtd-pgsql","fundamentals_day_history_yahoo",FundamentalsDayHistoryYahoo_Table1[Symbol],FundamentalsDayHistoryYahoo_Table1[Date],"YearLow")</f>
        <v>32.93</v>
      </c>
      <c r="R5" s="18" t="str">
        <f>RTD("gartle.rtd",,"rtd-pgsql","fundamentals_day_history_yahoo",FundamentalsDayHistoryYahoo_Table1[Symbol],FundamentalsDayHistoryYahoo_Table1[Date],"YearRange")</f>
        <v>32.93 - 52.62</v>
      </c>
      <c r="S5" s="19">
        <f>RTD("gartle.rtd",,"rtd-pgsql","fundamentals_day_history_yahoo",FundamentalsDayHistoryYahoo_Table1[Symbol],FundamentalsDayHistoryYahoo_Table1[Date],"ChangeFromYearHigh")</f>
        <v>-10.96</v>
      </c>
      <c r="T5" s="19">
        <f>RTD("gartle.rtd",,"rtd-pgsql","fundamentals_day_history_yahoo",FundamentalsDayHistoryYahoo_Table1[Symbol],FundamentalsDayHistoryYahoo_Table1[Date],"ChangeFromYearLow")</f>
        <v>8.73</v>
      </c>
      <c r="U5" s="12">
        <f>RTD("gartle.rtd",,"rtd-pgsql","fundamentals_day_history_yahoo",FundamentalsDayHistoryYahoo_Table1[Symbol],FundamentalsDayHistoryYahoo_Table1[Date],"PercentChangeFromYearHigh")</f>
        <v>-0.20829999999999999</v>
      </c>
      <c r="V5" s="12">
        <f>RTD("gartle.rtd",,"rtd-pgsql","fundamentals_day_history_yahoo",FundamentalsDayHistoryYahoo_Table1[Symbol],FundamentalsDayHistoryYahoo_Table1[Date],"PercentChangeFromYearLow")</f>
        <v>0.2651</v>
      </c>
      <c r="W5" s="10">
        <f>RTD("gartle.rtd",,"rtd-pgsql","fundamentals_day_history_yahoo",FundamentalsDayHistoryYahoo_Table1[Symbol],FundamentalsDayHistoryYahoo_Table1[Date],"MA50")</f>
        <v>44.3</v>
      </c>
      <c r="X5" s="10">
        <f>RTD("gartle.rtd",,"rtd-pgsql","fundamentals_day_history_yahoo",FundamentalsDayHistoryYahoo_Table1[Symbol],FundamentalsDayHistoryYahoo_Table1[Date],"MA200")</f>
        <v>46.43</v>
      </c>
      <c r="Y5" s="19">
        <f>RTD("gartle.rtd",,"rtd-pgsql","fundamentals_day_history_yahoo",FundamentalsDayHistoryYahoo_Table1[Symbol],FundamentalsDayHistoryYahoo_Table1[Date],"ChangeFromMA50")</f>
        <v>-2.64</v>
      </c>
      <c r="Z5" s="19">
        <f>RTD("gartle.rtd",,"rtd-pgsql","fundamentals_day_history_yahoo",FundamentalsDayHistoryYahoo_Table1[Symbol],FundamentalsDayHistoryYahoo_Table1[Date],"ChangeFromMA200")</f>
        <v>-4.7699999999999996</v>
      </c>
      <c r="AA5" s="12">
        <f>RTD("gartle.rtd",,"rtd-pgsql","fundamentals_day_history_yahoo",FundamentalsDayHistoryYahoo_Table1[Symbol],FundamentalsDayHistoryYahoo_Table1[Date],"PercentChangeFromMA50")</f>
        <v>-5.9500000000000004E-2</v>
      </c>
      <c r="AB5" s="12">
        <f>RTD("gartle.rtd",,"rtd-pgsql","fundamentals_day_history_yahoo",FundamentalsDayHistoryYahoo_Table1[Symbol],FundamentalsDayHistoryYahoo_Table1[Date],"PercentChangeFromMA200")</f>
        <v>-0.1027</v>
      </c>
      <c r="AC5" s="13">
        <f>RTD("gartle.rtd",,"rtd-pgsql","fundamentals_day_history_yahoo",FundamentalsDayHistoryYahoo_Table1[Symbol],FundamentalsDayHistoryYahoo_Table1[Date],"AverageDailyVolume")</f>
        <v>13309700</v>
      </c>
      <c r="AD5" s="10">
        <f>RTD("gartle.rtd",,"rtd-pgsql","fundamentals_day_history_yahoo",FundamentalsDayHistoryYahoo_Table1[Symbol],FundamentalsDayHistoryYahoo_Table1[Date],"OneYearTargetPrice")</f>
        <v>54.7</v>
      </c>
      <c r="AE5" s="18">
        <f>RTD("gartle.rtd",,"rtd-pgsql","fundamentals_day_history_yahoo",FundamentalsDayHistoryYahoo_Table1[Symbol],FundamentalsDayHistoryYahoo_Table1[Date],"PE")</f>
        <v>5.69</v>
      </c>
      <c r="AF5" s="18">
        <f>RTD("gartle.rtd",,"rtd-pgsql","fundamentals_day_history_yahoo",FundamentalsDayHistoryYahoo_Table1[Symbol],FundamentalsDayHistoryYahoo_Table1[Date],"PEG")</f>
        <v>-3.89</v>
      </c>
      <c r="AG5" s="18">
        <f>RTD("gartle.rtd",,"rtd-pgsql","fundamentals_day_history_yahoo",FundamentalsDayHistoryYahoo_Table1[Symbol],FundamentalsDayHistoryYahoo_Table1[Date],"EPSEstCurrentYear")</f>
        <v>0.78</v>
      </c>
      <c r="AH5" s="18">
        <f>RTD("gartle.rtd",,"rtd-pgsql","fundamentals_day_history_yahoo",FundamentalsDayHistoryYahoo_Table1[Symbol],FundamentalsDayHistoryYahoo_Table1[Date],"EPSEstNextQuarter")</f>
        <v>0.21</v>
      </c>
      <c r="AI5" s="18">
        <f>RTD("gartle.rtd",,"rtd-pgsql","fundamentals_day_history_yahoo",FundamentalsDayHistoryYahoo_Table1[Symbol],FundamentalsDayHistoryYahoo_Table1[Date],"EPSEstNextYear")</f>
        <v>0.8</v>
      </c>
      <c r="AJ5" s="18">
        <f>RTD("gartle.rtd",,"rtd-pgsql","fundamentals_day_history_yahoo",FundamentalsDayHistoryYahoo_Table1[Symbol],FundamentalsDayHistoryYahoo_Table1[Date],"EarningsShare")</f>
        <v>7.32</v>
      </c>
      <c r="AK5" s="18" t="str">
        <f>RTD("gartle.rtd",,"rtd-pgsql","fundamentals_day_history_yahoo",FundamentalsDayHistoryYahoo_Table1[Symbol],FundamentalsDayHistoryYahoo_Table1[Date],"MarketCap")</f>
        <v>39.49B</v>
      </c>
      <c r="AL5" s="18" t="e">
        <f>RTD("gartle.rtd",,"rtd-pgsql","fundamentals_day_history_yahoo",FundamentalsDayHistoryYahoo_Table1[Symbol],FundamentalsDayHistoryYahoo_Table1[Date],"DividendYield")</f>
        <v>#N/A</v>
      </c>
      <c r="AM5" s="18" t="e">
        <f>RTD("gartle.rtd",,"rtd-pgsql","fundamentals_day_history_yahoo",FundamentalsDayHistoryYahoo_Table1[Symbol],FundamentalsDayHistoryYahoo_Table1[Date],"DividendShare")</f>
        <v>#N/A</v>
      </c>
      <c r="AN5" s="18" t="e">
        <f>RTD("gartle.rtd",,"rtd-pgsql","fundamentals_day_history_yahoo",FundamentalsDayHistoryYahoo_Table1[Symbol],FundamentalsDayHistoryYahoo_Table1[Date],"ExDividendDate")</f>
        <v>#N/A</v>
      </c>
      <c r="AO5" s="18" t="e">
        <f>RTD("gartle.rtd",,"rtd-pgsql","fundamentals_day_history_yahoo",FundamentalsDayHistoryYahoo_Table1[Symbol],FundamentalsDayHistoryYahoo_Table1[Date],"DividendPayDate")</f>
        <v>#N/A</v>
      </c>
      <c r="AP5" s="18">
        <f>RTD("gartle.rtd",,"rtd-pgsql","fundamentals_day_history_yahoo",FundamentalsDayHistoryYahoo_Table1[Symbol],FundamentalsDayHistoryYahoo_Table1[Date],"BookValue")</f>
        <v>35.51</v>
      </c>
      <c r="AQ5" s="18">
        <f>RTD("gartle.rtd",,"rtd-pgsql","fundamentals_day_history_yahoo",FundamentalsDayHistoryYahoo_Table1[Symbol],FundamentalsDayHistoryYahoo_Table1[Date],"PriceBook")</f>
        <v>1.1599999999999999</v>
      </c>
      <c r="AR5" s="18">
        <f>RTD("gartle.rtd",,"rtd-pgsql","fundamentals_day_history_yahoo",FundamentalsDayHistoryYahoo_Table1[Symbol],FundamentalsDayHistoryYahoo_Table1[Date],"PriceSales")</f>
        <v>8.31</v>
      </c>
      <c r="AS5" s="18">
        <f>RTD("gartle.rtd",,"rtd-pgsql","fundamentals_day_history_yahoo",FundamentalsDayHistoryYahoo_Table1[Symbol],FundamentalsDayHistoryYahoo_Table1[Date],"PriceEPSEstCurrentYear")</f>
        <v>53.41</v>
      </c>
      <c r="AT5" s="18">
        <f>RTD("gartle.rtd",,"rtd-pgsql","fundamentals_day_history_yahoo",FundamentalsDayHistoryYahoo_Table1[Symbol],FundamentalsDayHistoryYahoo_Table1[Date],"PriceEPSEstNextYear")</f>
        <v>52.08</v>
      </c>
      <c r="AU5" s="18" t="str">
        <f>RTD("gartle.rtd",,"rtd-pgsql","fundamentals_day_history_yahoo",FundamentalsDayHistoryYahoo_Table1[Symbol],FundamentalsDayHistoryYahoo_Table1[Date],"EBITDA")</f>
        <v>598.70M</v>
      </c>
      <c r="AV5" s="18" t="str">
        <f>RTD("gartle.rtd",,"rtd-pgsql","fundamentals_day_history_yahoo",FundamentalsDayHistoryYahoo_Table1[Symbol],FundamentalsDayHistoryYahoo_Table1[Date],"CompanyName")</f>
        <v>Yahoo! Inc.</v>
      </c>
      <c r="AW5" s="18" t="str">
        <f>RTD("gartle.rtd",,"rtd-pgsql","fundamentals_day_history_yahoo",FundamentalsDayHistoryYahoo_Table1[Symbol],FundamentalsDayHistoryYahoo_Table1[Date],"StockExchange")</f>
        <v>NMS</v>
      </c>
      <c r="AX5" s="18" t="e">
        <f>RTD("gartle.rtd",,"rtd-pgsql","fundamentals_day_history_yahoo",FundamentalsDayHistoryYahoo_Table1[Symbol],FundamentalsDayHistoryYahoo_Table1[Date],"Commission")</f>
        <v>#N/A</v>
      </c>
      <c r="AY5" s="18" t="e">
        <f>RTD("gartle.rtd",,"rtd-pgsql","fundamentals_day_history_yahoo",FundamentalsDayHistoryYahoo_Table1[Symbol],FundamentalsDayHistoryYahoo_Table1[Date],"Notes")</f>
        <v>#N/A</v>
      </c>
      <c r="AZ5" s="9">
        <f>RTD("gartle.rtd",,"rtd-pgsql","fundamentals_day_history_yahoo",FundamentalsDayHistoryYahoo_Table1[Symbol],FundamentalsDayHistoryYahoo_Table1[Date],"LastUpdateTimeStamp")</f>
        <v>42131.023208495368</v>
      </c>
      <c r="BA5" s="18" t="str">
        <f>RTD("gartle.rtd",,"rtd-pgsql","fundamentals_day_history_yahoo",FundamentalsDayHistoryYahoo_Table1[Symbol],FundamentalsDayHistoryYahoo_Table1[Date],"RTD_LastMessage")</f>
        <v/>
      </c>
    </row>
    <row r="6" spans="2:53" x14ac:dyDescent="0.25">
      <c r="B6" s="7">
        <v>2</v>
      </c>
      <c r="C6" s="7" t="s">
        <v>76</v>
      </c>
      <c r="D6" s="8">
        <v>42130</v>
      </c>
      <c r="E6" s="9">
        <f>RTD("gartle.rtd",,"rtd-pgsql","fundamentals_day_history_yahoo",FundamentalsDayHistoryYahoo_Table1[Symbol],FundamentalsDayHistoryYahoo_Table1[Date],"LastTradeTime")</f>
        <v>0.66666666666666663</v>
      </c>
      <c r="F6" s="10">
        <f>RTD("gartle.rtd",,"rtd-pgsql","fundamentals_day_history_yahoo",FundamentalsDayHistoryYahoo_Table1[Symbol],FundamentalsDayHistoryYahoo_Table1[Date],"Last")</f>
        <v>524.22</v>
      </c>
      <c r="G6" s="11">
        <f>RTD("gartle.rtd",,"rtd-pgsql","fundamentals_day_history_yahoo",FundamentalsDayHistoryYahoo_Table1[Symbol],FundamentalsDayHistoryYahoo_Table1[Date],"Change")</f>
        <v>-6.58</v>
      </c>
      <c r="H6" s="12">
        <f>RTD("gartle.rtd",,"rtd-pgsql","fundamentals_day_history_yahoo",FundamentalsDayHistoryYahoo_Table1[Symbol],FundamentalsDayHistoryYahoo_Table1[Date],"PercentChange")</f>
        <v>-1.24E-2</v>
      </c>
      <c r="I6" s="10">
        <f>RTD("gartle.rtd",,"rtd-pgsql","fundamentals_day_history_yahoo",FundamentalsDayHistoryYahoo_Table1[Symbol],FundamentalsDayHistoryYahoo_Table1[Date],"Open")</f>
        <v>531.24</v>
      </c>
      <c r="J6" s="10">
        <f>RTD("gartle.rtd",,"rtd-pgsql","fundamentals_day_history_yahoo",FundamentalsDayHistoryYahoo_Table1[Symbol],FundamentalsDayHistoryYahoo_Table1[Date],"High")</f>
        <v>532.38</v>
      </c>
      <c r="K6" s="10">
        <f>RTD("gartle.rtd",,"rtd-pgsql","fundamentals_day_history_yahoo",FundamentalsDayHistoryYahoo_Table1[Symbol],FundamentalsDayHistoryYahoo_Table1[Date],"Low")</f>
        <v>521.09</v>
      </c>
      <c r="L6" s="13">
        <f>RTD("gartle.rtd",,"rtd-pgsql","fundamentals_day_history_yahoo",FundamentalsDayHistoryYahoo_Table1[Symbol],FundamentalsDayHistoryYahoo_Table1[Date],"Volume")</f>
        <v>1566665</v>
      </c>
      <c r="M6" s="18" t="str">
        <f>RTD("gartle.rtd",,"rtd-pgsql","fundamentals_day_history_yahoo",FundamentalsDayHistoryYahoo_Table1[Symbol],FundamentalsDayHistoryYahoo_Table1[Date],"DaysRange")</f>
        <v>521.09 - 532.38</v>
      </c>
      <c r="N6" s="10">
        <f>RTD("gartle.rtd",,"rtd-pgsql","fundamentals_day_history_yahoo",FundamentalsDayHistoryYahoo_Table1[Symbol],FundamentalsDayHistoryYahoo_Table1[Date],"PrevClose")</f>
        <v>530.79999999999995</v>
      </c>
      <c r="O6" s="18">
        <f>RTD("gartle.rtd",,"rtd-pgsql","fundamentals_day_history_yahoo",FundamentalsDayHistoryYahoo_Table1[Symbol],FundamentalsDayHistoryYahoo_Table1[Date],"ShortRatio")</f>
        <v>1.5</v>
      </c>
      <c r="P6" s="10">
        <f>RTD("gartle.rtd",,"rtd-pgsql","fundamentals_day_history_yahoo",FundamentalsDayHistoryYahoo_Table1[Symbol],FundamentalsDayHistoryYahoo_Table1[Date],"YearHigh")</f>
        <v>598.01</v>
      </c>
      <c r="Q6" s="10">
        <f>RTD("gartle.rtd",,"rtd-pgsql","fundamentals_day_history_yahoo",FundamentalsDayHistoryYahoo_Table1[Symbol],FundamentalsDayHistoryYahoo_Table1[Date],"YearLow")</f>
        <v>486.23</v>
      </c>
      <c r="R6" s="18" t="str">
        <f>RTD("gartle.rtd",,"rtd-pgsql","fundamentals_day_history_yahoo",FundamentalsDayHistoryYahoo_Table1[Symbol],FundamentalsDayHistoryYahoo_Table1[Date],"YearRange")</f>
        <v>486.23 - 598.01</v>
      </c>
      <c r="S6" s="19">
        <f>RTD("gartle.rtd",,"rtd-pgsql","fundamentals_day_history_yahoo",FundamentalsDayHistoryYahoo_Table1[Symbol],FundamentalsDayHistoryYahoo_Table1[Date],"ChangeFromYearHigh")</f>
        <v>-73.790000000000006</v>
      </c>
      <c r="T6" s="19">
        <f>RTD("gartle.rtd",,"rtd-pgsql","fundamentals_day_history_yahoo",FundamentalsDayHistoryYahoo_Table1[Symbol],FundamentalsDayHistoryYahoo_Table1[Date],"ChangeFromYearLow")</f>
        <v>37.99</v>
      </c>
      <c r="U6" s="12">
        <f>RTD("gartle.rtd",,"rtd-pgsql","fundamentals_day_history_yahoo",FundamentalsDayHistoryYahoo_Table1[Symbol],FundamentalsDayHistoryYahoo_Table1[Date],"PercentChangeFromYearHigh")</f>
        <v>-0.1234</v>
      </c>
      <c r="V6" s="12">
        <f>RTD("gartle.rtd",,"rtd-pgsql","fundamentals_day_history_yahoo",FundamentalsDayHistoryYahoo_Table1[Symbol],FundamentalsDayHistoryYahoo_Table1[Date],"PercentChangeFromYearLow")</f>
        <v>7.8100000000000003E-2</v>
      </c>
      <c r="W6" s="10">
        <f>RTD("gartle.rtd",,"rtd-pgsql","fundamentals_day_history_yahoo",FundamentalsDayHistoryYahoo_Table1[Symbol],FundamentalsDayHistoryYahoo_Table1[Date],"MA50")</f>
        <v>543.95000000000005</v>
      </c>
      <c r="X6" s="10">
        <f>RTD("gartle.rtd",,"rtd-pgsql","fundamentals_day_history_yahoo",FundamentalsDayHistoryYahoo_Table1[Symbol],FundamentalsDayHistoryYahoo_Table1[Date],"MA200")</f>
        <v>535.48</v>
      </c>
      <c r="Y6" s="19">
        <f>RTD("gartle.rtd",,"rtd-pgsql","fundamentals_day_history_yahoo",FundamentalsDayHistoryYahoo_Table1[Symbol],FundamentalsDayHistoryYahoo_Table1[Date],"ChangeFromMA50")</f>
        <v>-19.73</v>
      </c>
      <c r="Z6" s="19">
        <f>RTD("gartle.rtd",,"rtd-pgsql","fundamentals_day_history_yahoo",FundamentalsDayHistoryYahoo_Table1[Symbol],FundamentalsDayHistoryYahoo_Table1[Date],"ChangeFromMA200")</f>
        <v>-11.26</v>
      </c>
      <c r="AA6" s="12">
        <f>RTD("gartle.rtd",,"rtd-pgsql","fundamentals_day_history_yahoo",FundamentalsDayHistoryYahoo_Table1[Symbol],FundamentalsDayHistoryYahoo_Table1[Date],"PercentChangeFromMA50")</f>
        <v>-3.6299999999999999E-2</v>
      </c>
      <c r="AB6" s="12">
        <f>RTD("gartle.rtd",,"rtd-pgsql","fundamentals_day_history_yahoo",FundamentalsDayHistoryYahoo_Table1[Symbol],FundamentalsDayHistoryYahoo_Table1[Date],"PercentChangeFromMA200")</f>
        <v>-2.1000000000000001E-2</v>
      </c>
      <c r="AC6" s="13">
        <f>RTD("gartle.rtd",,"rtd-pgsql","fundamentals_day_history_yahoo",FundamentalsDayHistoryYahoo_Table1[Symbol],FundamentalsDayHistoryYahoo_Table1[Date],"AverageDailyVolume")</f>
        <v>1797430</v>
      </c>
      <c r="AD6" s="10">
        <f>RTD("gartle.rtd",,"rtd-pgsql","fundamentals_day_history_yahoo",FundamentalsDayHistoryYahoo_Table1[Symbol],FundamentalsDayHistoryYahoo_Table1[Date],"OneYearTargetPrice")</f>
        <v>645</v>
      </c>
      <c r="AE6" s="18">
        <f>RTD("gartle.rtd",,"rtd-pgsql","fundamentals_day_history_yahoo",FundamentalsDayHistoryYahoo_Table1[Symbol],FundamentalsDayHistoryYahoo_Table1[Date],"PE")</f>
        <v>24.78</v>
      </c>
      <c r="AF6" s="18">
        <f>RTD("gartle.rtd",,"rtd-pgsql","fundamentals_day_history_yahoo",FundamentalsDayHistoryYahoo_Table1[Symbol],FundamentalsDayHistoryYahoo_Table1[Date],"PEG")</f>
        <v>0</v>
      </c>
      <c r="AG6" s="18">
        <f>RTD("gartle.rtd",,"rtd-pgsql","fundamentals_day_history_yahoo",FundamentalsDayHistoryYahoo_Table1[Symbol],FundamentalsDayHistoryYahoo_Table1[Date],"EPSEstCurrentYear")</f>
        <v>28.92</v>
      </c>
      <c r="AH6" s="18">
        <f>RTD("gartle.rtd",,"rtd-pgsql","fundamentals_day_history_yahoo",FundamentalsDayHistoryYahoo_Table1[Symbol],FundamentalsDayHistoryYahoo_Table1[Date],"EPSEstNextQuarter")</f>
        <v>0</v>
      </c>
      <c r="AI6" s="18">
        <f>RTD("gartle.rtd",,"rtd-pgsql","fundamentals_day_history_yahoo",FundamentalsDayHistoryYahoo_Table1[Symbol],FundamentalsDayHistoryYahoo_Table1[Date],"EPSEstNextYear")</f>
        <v>33</v>
      </c>
      <c r="AJ6" s="18">
        <f>RTD("gartle.rtd",,"rtd-pgsql","fundamentals_day_history_yahoo",FundamentalsDayHistoryYahoo_Table1[Symbol],FundamentalsDayHistoryYahoo_Table1[Date],"EarningsShare")</f>
        <v>20.99</v>
      </c>
      <c r="AK6" s="18" t="str">
        <f>RTD("gartle.rtd",,"rtd-pgsql","fundamentals_day_history_yahoo",FundamentalsDayHistoryYahoo_Table1[Symbol],FundamentalsDayHistoryYahoo_Table1[Date],"MarketCap")</f>
        <v>357.69B</v>
      </c>
      <c r="AL6" s="18" t="e">
        <f>RTD("gartle.rtd",,"rtd-pgsql","fundamentals_day_history_yahoo",FundamentalsDayHistoryYahoo_Table1[Symbol],FundamentalsDayHistoryYahoo_Table1[Date],"DividendYield")</f>
        <v>#N/A</v>
      </c>
      <c r="AM6" s="18" t="e">
        <f>RTD("gartle.rtd",,"rtd-pgsql","fundamentals_day_history_yahoo",FundamentalsDayHistoryYahoo_Table1[Symbol],FundamentalsDayHistoryYahoo_Table1[Date],"DividendShare")</f>
        <v>#N/A</v>
      </c>
      <c r="AN6" s="18" t="e">
        <f>RTD("gartle.rtd",,"rtd-pgsql","fundamentals_day_history_yahoo",FundamentalsDayHistoryYahoo_Table1[Symbol],FundamentalsDayHistoryYahoo_Table1[Date],"ExDividendDate")</f>
        <v>#N/A</v>
      </c>
      <c r="AO6" s="18" t="e">
        <f>RTD("gartle.rtd",,"rtd-pgsql","fundamentals_day_history_yahoo",FundamentalsDayHistoryYahoo_Table1[Symbol],FundamentalsDayHistoryYahoo_Table1[Date],"DividendPayDate")</f>
        <v>#N/A</v>
      </c>
      <c r="AP6" s="18">
        <f>RTD("gartle.rtd",,"rtd-pgsql","fundamentals_day_history_yahoo",FundamentalsDayHistoryYahoo_Table1[Symbol],FundamentalsDayHistoryYahoo_Table1[Date],"BookValue")</f>
        <v>158.94</v>
      </c>
      <c r="AQ6" s="18">
        <f>RTD("gartle.rtd",,"rtd-pgsql","fundamentals_day_history_yahoo",FundamentalsDayHistoryYahoo_Table1[Symbol],FundamentalsDayHistoryYahoo_Table1[Date],"PriceBook")</f>
        <v>3.34</v>
      </c>
      <c r="AR6" s="18">
        <f>RTD("gartle.rtd",,"rtd-pgsql","fundamentals_day_history_yahoo",FundamentalsDayHistoryYahoo_Table1[Symbol],FundamentalsDayHistoryYahoo_Table1[Date],"PriceSales")</f>
        <v>5.34</v>
      </c>
      <c r="AS6" s="18" t="e">
        <f>RTD("gartle.rtd",,"rtd-pgsql","fundamentals_day_history_yahoo",FundamentalsDayHistoryYahoo_Table1[Symbol],FundamentalsDayHistoryYahoo_Table1[Date],"PriceEPSEstCurrentYear")</f>
        <v>#N/A</v>
      </c>
      <c r="AT6" s="18" t="e">
        <f>RTD("gartle.rtd",,"rtd-pgsql","fundamentals_day_history_yahoo",FundamentalsDayHistoryYahoo_Table1[Symbol],FundamentalsDayHistoryYahoo_Table1[Date],"PriceEPSEstNextYear")</f>
        <v>#N/A</v>
      </c>
      <c r="AU6" s="18" t="str">
        <f>RTD("gartle.rtd",,"rtd-pgsql","fundamentals_day_history_yahoo",FundamentalsDayHistoryYahoo_Table1[Symbol],FundamentalsDayHistoryYahoo_Table1[Date],"EBITDA")</f>
        <v>21.90B</v>
      </c>
      <c r="AV6" s="18" t="str">
        <f>RTD("gartle.rtd",,"rtd-pgsql","fundamentals_day_history_yahoo",FundamentalsDayHistoryYahoo_Table1[Symbol],FundamentalsDayHistoryYahoo_Table1[Date],"CompanyName")</f>
        <v>Google Inc.</v>
      </c>
      <c r="AW6" s="18" t="str">
        <f>RTD("gartle.rtd",,"rtd-pgsql","fundamentals_day_history_yahoo",FundamentalsDayHistoryYahoo_Table1[Symbol],FundamentalsDayHistoryYahoo_Table1[Date],"StockExchange")</f>
        <v>NMS</v>
      </c>
      <c r="AX6" s="18" t="e">
        <f>RTD("gartle.rtd",,"rtd-pgsql","fundamentals_day_history_yahoo",FundamentalsDayHistoryYahoo_Table1[Symbol],FundamentalsDayHistoryYahoo_Table1[Date],"Commission")</f>
        <v>#N/A</v>
      </c>
      <c r="AY6" s="18" t="e">
        <f>RTD("gartle.rtd",,"rtd-pgsql","fundamentals_day_history_yahoo",FundamentalsDayHistoryYahoo_Table1[Symbol],FundamentalsDayHistoryYahoo_Table1[Date],"Notes")</f>
        <v>#N/A</v>
      </c>
      <c r="AZ6" s="9">
        <f>RTD("gartle.rtd",,"rtd-pgsql","fundamentals_day_history_yahoo",FundamentalsDayHistoryYahoo_Table1[Symbol],FundamentalsDayHistoryYahoo_Table1[Date],"LastUpdateTimeStamp")</f>
        <v>42131.02320841435</v>
      </c>
      <c r="BA6" s="18" t="str">
        <f>RTD("gartle.rtd",,"rtd-pgsql","fundamentals_day_history_yahoo",FundamentalsDayHistoryYahoo_Table1[Symbol],FundamentalsDayHistoryYahoo_Table1[Date],"RTD_LastMessage")</f>
        <v/>
      </c>
    </row>
    <row r="7" spans="2:53" x14ac:dyDescent="0.25">
      <c r="B7" s="7">
        <v>3</v>
      </c>
      <c r="C7" s="7" t="s">
        <v>79</v>
      </c>
      <c r="D7" s="8">
        <v>42130</v>
      </c>
      <c r="E7" s="9">
        <f>RTD("gartle.rtd",,"rtd-pgsql","fundamentals_day_history_yahoo",FundamentalsDayHistoryYahoo_Table1[Symbol],FundamentalsDayHistoryYahoo_Table1[Date],"LastTradeTime")</f>
        <v>0.66666666666666663</v>
      </c>
      <c r="F7" s="10">
        <f>RTD("gartle.rtd",,"rtd-pgsql","fundamentals_day_history_yahoo",FundamentalsDayHistoryYahoo_Table1[Symbol],FundamentalsDayHistoryYahoo_Table1[Date],"Last")</f>
        <v>125.01</v>
      </c>
      <c r="G7" s="11">
        <f>RTD("gartle.rtd",,"rtd-pgsql","fundamentals_day_history_yahoo",FundamentalsDayHistoryYahoo_Table1[Symbol],FundamentalsDayHistoryYahoo_Table1[Date],"Change")</f>
        <v>-0.79</v>
      </c>
      <c r="H7" s="12">
        <f>RTD("gartle.rtd",,"rtd-pgsql","fundamentals_day_history_yahoo",FundamentalsDayHistoryYahoo_Table1[Symbol],FundamentalsDayHistoryYahoo_Table1[Date],"PercentChange")</f>
        <v>-6.3E-3</v>
      </c>
      <c r="I7" s="10">
        <f>RTD("gartle.rtd",,"rtd-pgsql","fundamentals_day_history_yahoo",FundamentalsDayHistoryYahoo_Table1[Symbol],FundamentalsDayHistoryYahoo_Table1[Date],"Open")</f>
        <v>126.72</v>
      </c>
      <c r="J7" s="10">
        <f>RTD("gartle.rtd",,"rtd-pgsql","fundamentals_day_history_yahoo",FundamentalsDayHistoryYahoo_Table1[Symbol],FundamentalsDayHistoryYahoo_Table1[Date],"High")</f>
        <v>126.75</v>
      </c>
      <c r="K7" s="10">
        <f>RTD("gartle.rtd",,"rtd-pgsql","fundamentals_day_history_yahoo",FundamentalsDayHistoryYahoo_Table1[Symbol],FundamentalsDayHistoryYahoo_Table1[Date],"Low")</f>
        <v>123.36</v>
      </c>
      <c r="L7" s="13">
        <f>RTD("gartle.rtd",,"rtd-pgsql","fundamentals_day_history_yahoo",FundamentalsDayHistoryYahoo_Table1[Symbol],FundamentalsDayHistoryYahoo_Table1[Date],"Volume")</f>
        <v>72035471</v>
      </c>
      <c r="M7" s="18" t="str">
        <f>RTD("gartle.rtd",,"rtd-pgsql","fundamentals_day_history_yahoo",FundamentalsDayHistoryYahoo_Table1[Symbol],FundamentalsDayHistoryYahoo_Table1[Date],"DaysRange")</f>
        <v>123.36 - 126.75</v>
      </c>
      <c r="N7" s="10">
        <f>RTD("gartle.rtd",,"rtd-pgsql","fundamentals_day_history_yahoo",FundamentalsDayHistoryYahoo_Table1[Symbol],FundamentalsDayHistoryYahoo_Table1[Date],"PrevClose")</f>
        <v>125.8</v>
      </c>
      <c r="O7" s="18">
        <f>RTD("gartle.rtd",,"rtd-pgsql","fundamentals_day_history_yahoo",FundamentalsDayHistoryYahoo_Table1[Symbol],FundamentalsDayHistoryYahoo_Table1[Date],"ShortRatio")</f>
        <v>1.3</v>
      </c>
      <c r="P7" s="10">
        <f>RTD("gartle.rtd",,"rtd-pgsql","fundamentals_day_history_yahoo",FundamentalsDayHistoryYahoo_Table1[Symbol],FundamentalsDayHistoryYahoo_Table1[Date],"YearHigh")</f>
        <v>134.54</v>
      </c>
      <c r="Q7" s="10">
        <f>RTD("gartle.rtd",,"rtd-pgsql","fundamentals_day_history_yahoo",FundamentalsDayHistoryYahoo_Table1[Symbol],FundamentalsDayHistoryYahoo_Table1[Date],"YearLow")</f>
        <v>82.9</v>
      </c>
      <c r="R7" s="18" t="str">
        <f>RTD("gartle.rtd",,"rtd-pgsql","fundamentals_day_history_yahoo",FundamentalsDayHistoryYahoo_Table1[Symbol],FundamentalsDayHistoryYahoo_Table1[Date],"YearRange")</f>
        <v>82.90 - 134.54</v>
      </c>
      <c r="S7" s="19">
        <f>RTD("gartle.rtd",,"rtd-pgsql","fundamentals_day_history_yahoo",FundamentalsDayHistoryYahoo_Table1[Symbol],FundamentalsDayHistoryYahoo_Table1[Date],"ChangeFromYearHigh")</f>
        <v>-9.5299999999999994</v>
      </c>
      <c r="T7" s="19">
        <f>RTD("gartle.rtd",,"rtd-pgsql","fundamentals_day_history_yahoo",FundamentalsDayHistoryYahoo_Table1[Symbol],FundamentalsDayHistoryYahoo_Table1[Date],"ChangeFromYearLow")</f>
        <v>42.11</v>
      </c>
      <c r="U7" s="12">
        <f>RTD("gartle.rtd",,"rtd-pgsql","fundamentals_day_history_yahoo",FundamentalsDayHistoryYahoo_Table1[Symbol],FundamentalsDayHistoryYahoo_Table1[Date],"PercentChangeFromYearHigh")</f>
        <v>-7.0800000000000002E-2</v>
      </c>
      <c r="V7" s="12">
        <f>RTD("gartle.rtd",,"rtd-pgsql","fundamentals_day_history_yahoo",FundamentalsDayHistoryYahoo_Table1[Symbol],FundamentalsDayHistoryYahoo_Table1[Date],"PercentChangeFromYearLow")</f>
        <v>0.50790000000000002</v>
      </c>
      <c r="W7" s="10">
        <f>RTD("gartle.rtd",,"rtd-pgsql","fundamentals_day_history_yahoo",FundamentalsDayHistoryYahoo_Table1[Symbol],FundamentalsDayHistoryYahoo_Table1[Date],"MA50")</f>
        <v>126.89</v>
      </c>
      <c r="X7" s="10">
        <f>RTD("gartle.rtd",,"rtd-pgsql","fundamentals_day_history_yahoo",FundamentalsDayHistoryYahoo_Table1[Symbol],FundamentalsDayHistoryYahoo_Table1[Date],"MA200")</f>
        <v>118.37</v>
      </c>
      <c r="Y7" s="19">
        <f>RTD("gartle.rtd",,"rtd-pgsql","fundamentals_day_history_yahoo",FundamentalsDayHistoryYahoo_Table1[Symbol],FundamentalsDayHistoryYahoo_Table1[Date],"ChangeFromMA50")</f>
        <v>-1.88</v>
      </c>
      <c r="Z7" s="19">
        <f>RTD("gartle.rtd",,"rtd-pgsql","fundamentals_day_history_yahoo",FundamentalsDayHistoryYahoo_Table1[Symbol],FundamentalsDayHistoryYahoo_Table1[Date],"ChangeFromMA200")</f>
        <v>6.64</v>
      </c>
      <c r="AA7" s="12">
        <f>RTD("gartle.rtd",,"rtd-pgsql","fundamentals_day_history_yahoo",FundamentalsDayHistoryYahoo_Table1[Symbol],FundamentalsDayHistoryYahoo_Table1[Date],"PercentChangeFromMA50")</f>
        <v>-1.4800000000000001E-2</v>
      </c>
      <c r="AB7" s="12">
        <f>RTD("gartle.rtd",,"rtd-pgsql","fundamentals_day_history_yahoo",FundamentalsDayHistoryYahoo_Table1[Symbol],FundamentalsDayHistoryYahoo_Table1[Date],"PercentChangeFromMA200")</f>
        <v>5.6100000000000004E-2</v>
      </c>
      <c r="AC7" s="13">
        <f>RTD("gartle.rtd",,"rtd-pgsql","fundamentals_day_history_yahoo",FundamentalsDayHistoryYahoo_Table1[Symbol],FundamentalsDayHistoryYahoo_Table1[Date],"AverageDailyVolume")</f>
        <v>52497600</v>
      </c>
      <c r="AD7" s="10">
        <f>RTD("gartle.rtd",,"rtd-pgsql","fundamentals_day_history_yahoo",FundamentalsDayHistoryYahoo_Table1[Symbol],FundamentalsDayHistoryYahoo_Table1[Date],"OneYearTargetPrice")</f>
        <v>148.05000000000001</v>
      </c>
      <c r="AE7" s="18">
        <f>RTD("gartle.rtd",,"rtd-pgsql","fundamentals_day_history_yahoo",FundamentalsDayHistoryYahoo_Table1[Symbol],FundamentalsDayHistoryYahoo_Table1[Date],"PE")</f>
        <v>16.93</v>
      </c>
      <c r="AF7" s="18">
        <f>RTD("gartle.rtd",,"rtd-pgsql","fundamentals_day_history_yahoo",FundamentalsDayHistoryYahoo_Table1[Symbol],FundamentalsDayHistoryYahoo_Table1[Date],"PEG")</f>
        <v>1.06</v>
      </c>
      <c r="AG7" s="18">
        <f>RTD("gartle.rtd",,"rtd-pgsql","fundamentals_day_history_yahoo",FundamentalsDayHistoryYahoo_Table1[Symbol],FundamentalsDayHistoryYahoo_Table1[Date],"EPSEstCurrentYear")</f>
        <v>8.98</v>
      </c>
      <c r="AH7" s="18">
        <f>RTD("gartle.rtd",,"rtd-pgsql","fundamentals_day_history_yahoo",FundamentalsDayHistoryYahoo_Table1[Symbol],FundamentalsDayHistoryYahoo_Table1[Date],"EPSEstNextQuarter")</f>
        <v>1.83</v>
      </c>
      <c r="AI7" s="18">
        <f>RTD("gartle.rtd",,"rtd-pgsql","fundamentals_day_history_yahoo",FundamentalsDayHistoryYahoo_Table1[Symbol],FundamentalsDayHistoryYahoo_Table1[Date],"EPSEstNextYear")</f>
        <v>9.64</v>
      </c>
      <c r="AJ7" s="18">
        <f>RTD("gartle.rtd",,"rtd-pgsql","fundamentals_day_history_yahoo",FundamentalsDayHistoryYahoo_Table1[Symbol],FundamentalsDayHistoryYahoo_Table1[Date],"EarningsShare")</f>
        <v>7.39</v>
      </c>
      <c r="AK7" s="18" t="str">
        <f>RTD("gartle.rtd",,"rtd-pgsql","fundamentals_day_history_yahoo",FundamentalsDayHistoryYahoo_Table1[Symbol],FundamentalsDayHistoryYahoo_Table1[Date],"MarketCap")</f>
        <v>728.15B</v>
      </c>
      <c r="AL7" s="18">
        <f>RTD("gartle.rtd",,"rtd-pgsql","fundamentals_day_history_yahoo",FundamentalsDayHistoryYahoo_Table1[Symbol],FundamentalsDayHistoryYahoo_Table1[Date],"DividendYield")</f>
        <v>1.5</v>
      </c>
      <c r="AM7" s="18">
        <f>RTD("gartle.rtd",,"rtd-pgsql","fundamentals_day_history_yahoo",FundamentalsDayHistoryYahoo_Table1[Symbol],FundamentalsDayHistoryYahoo_Table1[Date],"DividendShare")</f>
        <v>1.88</v>
      </c>
      <c r="AN7" s="18" t="str">
        <f>RTD("gartle.rtd",,"rtd-pgsql","fundamentals_day_history_yahoo",FundamentalsDayHistoryYahoo_Table1[Symbol],FundamentalsDayHistoryYahoo_Table1[Date],"ExDividendDate")</f>
        <v>2/5/2015</v>
      </c>
      <c r="AO7" s="18" t="str">
        <f>RTD("gartle.rtd",,"rtd-pgsql","fundamentals_day_history_yahoo",FundamentalsDayHistoryYahoo_Table1[Symbol],FundamentalsDayHistoryYahoo_Table1[Date],"DividendPayDate")</f>
        <v>5/14/2015</v>
      </c>
      <c r="AP7" s="18">
        <f>RTD("gartle.rtd",,"rtd-pgsql","fundamentals_day_history_yahoo",FundamentalsDayHistoryYahoo_Table1[Symbol],FundamentalsDayHistoryYahoo_Table1[Date],"BookValue")</f>
        <v>21.17</v>
      </c>
      <c r="AQ7" s="18">
        <f>RTD("gartle.rtd",,"rtd-pgsql","fundamentals_day_history_yahoo",FundamentalsDayHistoryYahoo_Table1[Symbol],FundamentalsDayHistoryYahoo_Table1[Date],"PriceBook")</f>
        <v>5.94</v>
      </c>
      <c r="AR7" s="18">
        <f>RTD("gartle.rtd",,"rtd-pgsql","fundamentals_day_history_yahoo",FundamentalsDayHistoryYahoo_Table1[Symbol],FundamentalsDayHistoryYahoo_Table1[Date],"PriceSales")</f>
        <v>3.67</v>
      </c>
      <c r="AS7" s="18">
        <f>RTD("gartle.rtd",,"rtd-pgsql","fundamentals_day_history_yahoo",FundamentalsDayHistoryYahoo_Table1[Symbol],FundamentalsDayHistoryYahoo_Table1[Date],"PriceEPSEstCurrentYear")</f>
        <v>13.92</v>
      </c>
      <c r="AT7" s="18">
        <f>RTD("gartle.rtd",,"rtd-pgsql","fundamentals_day_history_yahoo",FundamentalsDayHistoryYahoo_Table1[Symbol],FundamentalsDayHistoryYahoo_Table1[Date],"PriceEPSEstNextYear")</f>
        <v>12.97</v>
      </c>
      <c r="AU7" s="18" t="str">
        <f>RTD("gartle.rtd",,"rtd-pgsql","fundamentals_day_history_yahoo",FundamentalsDayHistoryYahoo_Table1[Symbol],FundamentalsDayHistoryYahoo_Table1[Date],"EBITDA")</f>
        <v>67.66B</v>
      </c>
      <c r="AV7" s="18" t="str">
        <f>RTD("gartle.rtd",,"rtd-pgsql","fundamentals_day_history_yahoo",FundamentalsDayHistoryYahoo_Table1[Symbol],FundamentalsDayHistoryYahoo_Table1[Date],"CompanyName")</f>
        <v>Apple Inc.</v>
      </c>
      <c r="AW7" s="18" t="str">
        <f>RTD("gartle.rtd",,"rtd-pgsql","fundamentals_day_history_yahoo",FundamentalsDayHistoryYahoo_Table1[Symbol],FundamentalsDayHistoryYahoo_Table1[Date],"StockExchange")</f>
        <v>NMS</v>
      </c>
      <c r="AX7" s="18" t="e">
        <f>RTD("gartle.rtd",,"rtd-pgsql","fundamentals_day_history_yahoo",FundamentalsDayHistoryYahoo_Table1[Symbol],FundamentalsDayHistoryYahoo_Table1[Date],"Commission")</f>
        <v>#N/A</v>
      </c>
      <c r="AY7" s="18" t="e">
        <f>RTD("gartle.rtd",,"rtd-pgsql","fundamentals_day_history_yahoo",FundamentalsDayHistoryYahoo_Table1[Symbol],FundamentalsDayHistoryYahoo_Table1[Date],"Notes")</f>
        <v>#N/A</v>
      </c>
      <c r="AZ7" s="9">
        <f>RTD("gartle.rtd",,"rtd-pgsql","fundamentals_day_history_yahoo",FundamentalsDayHistoryYahoo_Table1[Symbol],FundamentalsDayHistoryYahoo_Table1[Date],"LastUpdateTimeStamp")</f>
        <v>42131.023208379629</v>
      </c>
      <c r="BA7" s="18" t="str">
        <f>RTD("gartle.rtd",,"rtd-pgsql","fundamentals_day_history_yahoo",FundamentalsDayHistoryYahoo_Table1[Symbol],FundamentalsDayHistoryYahoo_Table1[Date],"RTD_LastMessage")</f>
        <v/>
      </c>
    </row>
    <row r="8" spans="2:53" x14ac:dyDescent="0.25">
      <c r="B8" s="7">
        <v>4</v>
      </c>
      <c r="C8" s="7" t="s">
        <v>78</v>
      </c>
      <c r="D8" s="8">
        <v>42130</v>
      </c>
      <c r="E8" s="9">
        <f>RTD("gartle.rtd",,"rtd-pgsql","fundamentals_day_history_yahoo",FundamentalsDayHistoryYahoo_Table1[Symbol],FundamentalsDayHistoryYahoo_Table1[Date],"LastTradeTime")</f>
        <v>0.66666666666666663</v>
      </c>
      <c r="F8" s="10">
        <f>RTD("gartle.rtd",,"rtd-pgsql","fundamentals_day_history_yahoo",FundamentalsDayHistoryYahoo_Table1[Symbol],FundamentalsDayHistoryYahoo_Table1[Date],"Last")</f>
        <v>78.099999999999994</v>
      </c>
      <c r="G8" s="11">
        <f>RTD("gartle.rtd",,"rtd-pgsql","fundamentals_day_history_yahoo",FundamentalsDayHistoryYahoo_Table1[Symbol],FundamentalsDayHistoryYahoo_Table1[Date],"Change")</f>
        <v>0.54</v>
      </c>
      <c r="H8" s="12">
        <f>RTD("gartle.rtd",,"rtd-pgsql","fundamentals_day_history_yahoo",FundamentalsDayHistoryYahoo_Table1[Symbol],FundamentalsDayHistoryYahoo_Table1[Date],"PercentChange")</f>
        <v>6.9999999999999993E-3</v>
      </c>
      <c r="I8" s="10">
        <f>RTD("gartle.rtd",,"rtd-pgsql","fundamentals_day_history_yahoo",FundamentalsDayHistoryYahoo_Table1[Symbol],FundamentalsDayHistoryYahoo_Table1[Date],"Open")</f>
        <v>77.959999999999994</v>
      </c>
      <c r="J8" s="10">
        <f>RTD("gartle.rtd",,"rtd-pgsql","fundamentals_day_history_yahoo",FundamentalsDayHistoryYahoo_Table1[Symbol],FundamentalsDayHistoryYahoo_Table1[Date],"High")</f>
        <v>78.81</v>
      </c>
      <c r="K8" s="10">
        <f>RTD("gartle.rtd",,"rtd-pgsql","fundamentals_day_history_yahoo",FundamentalsDayHistoryYahoo_Table1[Symbol],FundamentalsDayHistoryYahoo_Table1[Date],"Low")</f>
        <v>77.05</v>
      </c>
      <c r="L8" s="13">
        <f>RTD("gartle.rtd",,"rtd-pgsql","fundamentals_day_history_yahoo",FundamentalsDayHistoryYahoo_Table1[Symbol],FundamentalsDayHistoryYahoo_Table1[Date],"Volume")</f>
        <v>28609427</v>
      </c>
      <c r="M8" s="18" t="str">
        <f>RTD("gartle.rtd",,"rtd-pgsql","fundamentals_day_history_yahoo",FundamentalsDayHistoryYahoo_Table1[Symbol],FundamentalsDayHistoryYahoo_Table1[Date],"DaysRange")</f>
        <v>77.05 - 78.81</v>
      </c>
      <c r="N8" s="10">
        <f>RTD("gartle.rtd",,"rtd-pgsql","fundamentals_day_history_yahoo",FundamentalsDayHistoryYahoo_Table1[Symbol],FundamentalsDayHistoryYahoo_Table1[Date],"PrevClose")</f>
        <v>77.56</v>
      </c>
      <c r="O8" s="18">
        <f>RTD("gartle.rtd",,"rtd-pgsql","fundamentals_day_history_yahoo",FundamentalsDayHistoryYahoo_Table1[Symbol],FundamentalsDayHistoryYahoo_Table1[Date],"ShortRatio")</f>
        <v>1.3</v>
      </c>
      <c r="P8" s="10">
        <f>RTD("gartle.rtd",,"rtd-pgsql","fundamentals_day_history_yahoo",FundamentalsDayHistoryYahoo_Table1[Symbol],FundamentalsDayHistoryYahoo_Table1[Date],"YearHigh")</f>
        <v>86.07</v>
      </c>
      <c r="Q8" s="10">
        <f>RTD("gartle.rtd",,"rtd-pgsql","fundamentals_day_history_yahoo",FundamentalsDayHistoryYahoo_Table1[Symbol],FundamentalsDayHistoryYahoo_Table1[Date],"YearLow")</f>
        <v>56.26</v>
      </c>
      <c r="R8" s="18" t="str">
        <f>RTD("gartle.rtd",,"rtd-pgsql","fundamentals_day_history_yahoo",FundamentalsDayHistoryYahoo_Table1[Symbol],FundamentalsDayHistoryYahoo_Table1[Date],"YearRange")</f>
        <v>56.26 - 86.07</v>
      </c>
      <c r="S8" s="19">
        <f>RTD("gartle.rtd",,"rtd-pgsql","fundamentals_day_history_yahoo",FundamentalsDayHistoryYahoo_Table1[Symbol],FundamentalsDayHistoryYahoo_Table1[Date],"ChangeFromYearHigh")</f>
        <v>-7.97</v>
      </c>
      <c r="T8" s="19">
        <f>RTD("gartle.rtd",,"rtd-pgsql","fundamentals_day_history_yahoo",FundamentalsDayHistoryYahoo_Table1[Symbol],FundamentalsDayHistoryYahoo_Table1[Date],"ChangeFromYearLow")</f>
        <v>21.84</v>
      </c>
      <c r="U8" s="12">
        <f>RTD("gartle.rtd",,"rtd-pgsql","fundamentals_day_history_yahoo",FundamentalsDayHistoryYahoo_Table1[Symbol],FundamentalsDayHistoryYahoo_Table1[Date],"PercentChangeFromYearHigh")</f>
        <v>-9.2600000000000002E-2</v>
      </c>
      <c r="V8" s="12">
        <f>RTD("gartle.rtd",,"rtd-pgsql","fundamentals_day_history_yahoo",FundamentalsDayHistoryYahoo_Table1[Symbol],FundamentalsDayHistoryYahoo_Table1[Date],"PercentChangeFromYearLow")</f>
        <v>0.38819999999999999</v>
      </c>
      <c r="W8" s="10">
        <f>RTD("gartle.rtd",,"rtd-pgsql","fundamentals_day_history_yahoo",FundamentalsDayHistoryYahoo_Table1[Symbol],FundamentalsDayHistoryYahoo_Table1[Date],"MA50")</f>
        <v>82.01</v>
      </c>
      <c r="X8" s="10">
        <f>RTD("gartle.rtd",,"rtd-pgsql","fundamentals_day_history_yahoo",FundamentalsDayHistoryYahoo_Table1[Symbol],FundamentalsDayHistoryYahoo_Table1[Date],"MA200")</f>
        <v>78.319999999999993</v>
      </c>
      <c r="Y8" s="19">
        <f>RTD("gartle.rtd",,"rtd-pgsql","fundamentals_day_history_yahoo",FundamentalsDayHistoryYahoo_Table1[Symbol],FundamentalsDayHistoryYahoo_Table1[Date],"ChangeFromMA50")</f>
        <v>-3.91</v>
      </c>
      <c r="Z8" s="19">
        <f>RTD("gartle.rtd",,"rtd-pgsql","fundamentals_day_history_yahoo",FundamentalsDayHistoryYahoo_Table1[Symbol],FundamentalsDayHistoryYahoo_Table1[Date],"ChangeFromMA200")</f>
        <v>-0.22</v>
      </c>
      <c r="AA8" s="12">
        <f>RTD("gartle.rtd",,"rtd-pgsql","fundamentals_day_history_yahoo",FundamentalsDayHistoryYahoo_Table1[Symbol],FundamentalsDayHistoryYahoo_Table1[Date],"PercentChangeFromMA50")</f>
        <v>-4.7699999999999992E-2</v>
      </c>
      <c r="AB8" s="12">
        <f>RTD("gartle.rtd",,"rtd-pgsql","fundamentals_day_history_yahoo",FundamentalsDayHistoryYahoo_Table1[Symbol],FundamentalsDayHistoryYahoo_Table1[Date],"PercentChangeFromMA200")</f>
        <v>-2.8000000000000004E-3</v>
      </c>
      <c r="AC8" s="13">
        <f>RTD("gartle.rtd",,"rtd-pgsql","fundamentals_day_history_yahoo",FundamentalsDayHistoryYahoo_Table1[Symbol],FundamentalsDayHistoryYahoo_Table1[Date],"AverageDailyVolume")</f>
        <v>25393400</v>
      </c>
      <c r="AD8" s="10">
        <f>RTD("gartle.rtd",,"rtd-pgsql","fundamentals_day_history_yahoo",FundamentalsDayHistoryYahoo_Table1[Symbol],FundamentalsDayHistoryYahoo_Table1[Date],"OneYearTargetPrice")</f>
        <v>95.54</v>
      </c>
      <c r="AE8" s="18">
        <f>RTD("gartle.rtd",,"rtd-pgsql","fundamentals_day_history_yahoo",FundamentalsDayHistoryYahoo_Table1[Symbol],FundamentalsDayHistoryYahoo_Table1[Date],"PE")</f>
        <v>75.31</v>
      </c>
      <c r="AF8" s="18">
        <f>RTD("gartle.rtd",,"rtd-pgsql","fundamentals_day_history_yahoo",FundamentalsDayHistoryYahoo_Table1[Symbol],FundamentalsDayHistoryYahoo_Table1[Date],"PEG")</f>
        <v>1.43</v>
      </c>
      <c r="AG8" s="18">
        <f>RTD("gartle.rtd",,"rtd-pgsql","fundamentals_day_history_yahoo",FundamentalsDayHistoryYahoo_Table1[Symbol],FundamentalsDayHistoryYahoo_Table1[Date],"EPSEstCurrentYear")</f>
        <v>2</v>
      </c>
      <c r="AH8" s="18">
        <f>RTD("gartle.rtd",,"rtd-pgsql","fundamentals_day_history_yahoo",FundamentalsDayHistoryYahoo_Table1[Symbol],FundamentalsDayHistoryYahoo_Table1[Date],"EPSEstNextQuarter")</f>
        <v>0.5</v>
      </c>
      <c r="AI8" s="18">
        <f>RTD("gartle.rtd",,"rtd-pgsql","fundamentals_day_history_yahoo",FundamentalsDayHistoryYahoo_Table1[Symbol],FundamentalsDayHistoryYahoo_Table1[Date],"EPSEstNextYear")</f>
        <v>2.62</v>
      </c>
      <c r="AJ8" s="18">
        <f>RTD("gartle.rtd",,"rtd-pgsql","fundamentals_day_history_yahoo",FundamentalsDayHistoryYahoo_Table1[Symbol],FundamentalsDayHistoryYahoo_Table1[Date],"EarningsShare")</f>
        <v>1.04</v>
      </c>
      <c r="AK8" s="18" t="str">
        <f>RTD("gartle.rtd",,"rtd-pgsql","fundamentals_day_history_yahoo",FundamentalsDayHistoryYahoo_Table1[Symbol],FundamentalsDayHistoryYahoo_Table1[Date],"MarketCap")</f>
        <v>217.43B</v>
      </c>
      <c r="AL8" s="18" t="e">
        <f>RTD("gartle.rtd",,"rtd-pgsql","fundamentals_day_history_yahoo",FundamentalsDayHistoryYahoo_Table1[Symbol],FundamentalsDayHistoryYahoo_Table1[Date],"DividendYield")</f>
        <v>#N/A</v>
      </c>
      <c r="AM8" s="18" t="e">
        <f>RTD("gartle.rtd",,"rtd-pgsql","fundamentals_day_history_yahoo",FundamentalsDayHistoryYahoo_Table1[Symbol],FundamentalsDayHistoryYahoo_Table1[Date],"DividendShare")</f>
        <v>#N/A</v>
      </c>
      <c r="AN8" s="18" t="e">
        <f>RTD("gartle.rtd",,"rtd-pgsql","fundamentals_day_history_yahoo",FundamentalsDayHistoryYahoo_Table1[Symbol],FundamentalsDayHistoryYahoo_Table1[Date],"ExDividendDate")</f>
        <v>#N/A</v>
      </c>
      <c r="AO8" s="18" t="e">
        <f>RTD("gartle.rtd",,"rtd-pgsql","fundamentals_day_history_yahoo",FundamentalsDayHistoryYahoo_Table1[Symbol],FundamentalsDayHistoryYahoo_Table1[Date],"DividendPayDate")</f>
        <v>#N/A</v>
      </c>
      <c r="AP8" s="18">
        <f>RTD("gartle.rtd",,"rtd-pgsql","fundamentals_day_history_yahoo",FundamentalsDayHistoryYahoo_Table1[Symbol],FundamentalsDayHistoryYahoo_Table1[Date],"BookValue")</f>
        <v>13.47</v>
      </c>
      <c r="AQ8" s="18">
        <f>RTD("gartle.rtd",,"rtd-pgsql","fundamentals_day_history_yahoo",FundamentalsDayHistoryYahoo_Table1[Symbol],FundamentalsDayHistoryYahoo_Table1[Date],"PriceBook")</f>
        <v>5.76</v>
      </c>
      <c r="AR8" s="18">
        <f>RTD("gartle.rtd",,"rtd-pgsql","fundamentals_day_history_yahoo",FundamentalsDayHistoryYahoo_Table1[Symbol],FundamentalsDayHistoryYahoo_Table1[Date],"PriceSales")</f>
        <v>15.99</v>
      </c>
      <c r="AS8" s="18">
        <f>RTD("gartle.rtd",,"rtd-pgsql","fundamentals_day_history_yahoo",FundamentalsDayHistoryYahoo_Table1[Symbol],FundamentalsDayHistoryYahoo_Table1[Date],"PriceEPSEstCurrentYear")</f>
        <v>39.25</v>
      </c>
      <c r="AT8" s="18">
        <f>RTD("gartle.rtd",,"rtd-pgsql","fundamentals_day_history_yahoo",FundamentalsDayHistoryYahoo_Table1[Symbol],FundamentalsDayHistoryYahoo_Table1[Date],"PriceEPSEstNextYear")</f>
        <v>29.81</v>
      </c>
      <c r="AU8" s="18" t="str">
        <f>RTD("gartle.rtd",,"rtd-pgsql","fundamentals_day_history_yahoo",FundamentalsDayHistoryYahoo_Table1[Symbol],FundamentalsDayHistoryYahoo_Table1[Date],"EBITDA")</f>
        <v>6.28B</v>
      </c>
      <c r="AV8" s="18" t="str">
        <f>RTD("gartle.rtd",,"rtd-pgsql","fundamentals_day_history_yahoo",FundamentalsDayHistoryYahoo_Table1[Symbol],FundamentalsDayHistoryYahoo_Table1[Date],"CompanyName")</f>
        <v>Facebook, Inc.</v>
      </c>
      <c r="AW8" s="18" t="str">
        <f>RTD("gartle.rtd",,"rtd-pgsql","fundamentals_day_history_yahoo",FundamentalsDayHistoryYahoo_Table1[Symbol],FundamentalsDayHistoryYahoo_Table1[Date],"StockExchange")</f>
        <v>NMS</v>
      </c>
      <c r="AX8" s="18" t="e">
        <f>RTD("gartle.rtd",,"rtd-pgsql","fundamentals_day_history_yahoo",FundamentalsDayHistoryYahoo_Table1[Symbol],FundamentalsDayHistoryYahoo_Table1[Date],"Commission")</f>
        <v>#N/A</v>
      </c>
      <c r="AY8" s="18" t="e">
        <f>RTD("gartle.rtd",,"rtd-pgsql","fundamentals_day_history_yahoo",FundamentalsDayHistoryYahoo_Table1[Symbol],FundamentalsDayHistoryYahoo_Table1[Date],"Notes")</f>
        <v>#N/A</v>
      </c>
      <c r="AZ8" s="9">
        <f>RTD("gartle.rtd",,"rtd-pgsql","fundamentals_day_history_yahoo",FundamentalsDayHistoryYahoo_Table1[Symbol],FundamentalsDayHistoryYahoo_Table1[Date],"LastUpdateTimeStamp")</f>
        <v>42131.023208460647</v>
      </c>
      <c r="BA8" s="18" t="str">
        <f>RTD("gartle.rtd",,"rtd-pgsql","fundamentals_day_history_yahoo",FundamentalsDayHistoryYahoo_Table1[Symbol],FundamentalsDayHistoryYahoo_Table1[Date],"RTD_LastMessage")</f>
        <v/>
      </c>
    </row>
    <row r="9" spans="2:53" x14ac:dyDescent="0.25">
      <c r="B9" s="7">
        <v>5</v>
      </c>
      <c r="C9" s="7" t="s">
        <v>81</v>
      </c>
      <c r="D9" s="8">
        <v>42130</v>
      </c>
      <c r="E9" s="9">
        <f>RTD("gartle.rtd",,"rtd-pgsql","fundamentals_day_history_yahoo",FundamentalsDayHistoryYahoo_Table1[Symbol],FundamentalsDayHistoryYahoo_Table1[Date],"LastTradeTime")</f>
        <v>0.66874999999999996</v>
      </c>
      <c r="F9" s="10">
        <f>RTD("gartle.rtd",,"rtd-pgsql","fundamentals_day_history_yahoo",FundamentalsDayHistoryYahoo_Table1[Symbol],FundamentalsDayHistoryYahoo_Table1[Date],"Last")</f>
        <v>200.22</v>
      </c>
      <c r="G9" s="11">
        <f>RTD("gartle.rtd",,"rtd-pgsql","fundamentals_day_history_yahoo",FundamentalsDayHistoryYahoo_Table1[Symbol],FundamentalsDayHistoryYahoo_Table1[Date],"Change")</f>
        <v>0.39</v>
      </c>
      <c r="H9" s="12">
        <f>RTD("gartle.rtd",,"rtd-pgsql","fundamentals_day_history_yahoo",FundamentalsDayHistoryYahoo_Table1[Symbol],FundamentalsDayHistoryYahoo_Table1[Date],"PercentChange")</f>
        <v>2E-3</v>
      </c>
      <c r="I9" s="10">
        <f>RTD("gartle.rtd",,"rtd-pgsql","fundamentals_day_history_yahoo",FundamentalsDayHistoryYahoo_Table1[Symbol],FundamentalsDayHistoryYahoo_Table1[Date],"Open")</f>
        <v>200</v>
      </c>
      <c r="J9" s="10">
        <f>RTD("gartle.rtd",,"rtd-pgsql","fundamentals_day_history_yahoo",FundamentalsDayHistoryYahoo_Table1[Symbol],FundamentalsDayHistoryYahoo_Table1[Date],"High")</f>
        <v>200.64</v>
      </c>
      <c r="K9" s="10">
        <f>RTD("gartle.rtd",,"rtd-pgsql","fundamentals_day_history_yahoo",FundamentalsDayHistoryYahoo_Table1[Symbol],FundamentalsDayHistoryYahoo_Table1[Date],"Low")</f>
        <v>196.11</v>
      </c>
      <c r="L9" s="13">
        <f>RTD("gartle.rtd",,"rtd-pgsql","fundamentals_day_history_yahoo",FundamentalsDayHistoryYahoo_Table1[Symbol],FundamentalsDayHistoryYahoo_Table1[Date],"Volume")</f>
        <v>3090045</v>
      </c>
      <c r="M9" s="18" t="str">
        <f>RTD("gartle.rtd",,"rtd-pgsql","fundamentals_day_history_yahoo",FundamentalsDayHistoryYahoo_Table1[Symbol],FundamentalsDayHistoryYahoo_Table1[Date],"DaysRange")</f>
        <v>196.11 - 200.64</v>
      </c>
      <c r="N9" s="10">
        <f>RTD("gartle.rtd",,"rtd-pgsql","fundamentals_day_history_yahoo",FundamentalsDayHistoryYahoo_Table1[Symbol],FundamentalsDayHistoryYahoo_Table1[Date],"PrevClose")</f>
        <v>199.83</v>
      </c>
      <c r="O9" s="18">
        <f>RTD("gartle.rtd",,"rtd-pgsql","fundamentals_day_history_yahoo",FundamentalsDayHistoryYahoo_Table1[Symbol],FundamentalsDayHistoryYahoo_Table1[Date],"ShortRatio")</f>
        <v>4.3</v>
      </c>
      <c r="P9" s="10">
        <f>RTD("gartle.rtd",,"rtd-pgsql","fundamentals_day_history_yahoo",FundamentalsDayHistoryYahoo_Table1[Symbol],FundamentalsDayHistoryYahoo_Table1[Date],"YearHigh")</f>
        <v>276.18</v>
      </c>
      <c r="Q9" s="10">
        <f>RTD("gartle.rtd",,"rtd-pgsql","fundamentals_day_history_yahoo",FundamentalsDayHistoryYahoo_Table1[Symbol],FundamentalsDayHistoryYahoo_Table1[Date],"YearLow")</f>
        <v>136.02000000000001</v>
      </c>
      <c r="R9" s="18" t="str">
        <f>RTD("gartle.rtd",,"rtd-pgsql","fundamentals_day_history_yahoo",FundamentalsDayHistoryYahoo_Table1[Symbol],FundamentalsDayHistoryYahoo_Table1[Date],"YearRange")</f>
        <v>136.02 - 276.18</v>
      </c>
      <c r="S9" s="19">
        <f>RTD("gartle.rtd",,"rtd-pgsql","fundamentals_day_history_yahoo",FundamentalsDayHistoryYahoo_Table1[Symbol],FundamentalsDayHistoryYahoo_Table1[Date],"ChangeFromYearHigh")</f>
        <v>-75.959999999999994</v>
      </c>
      <c r="T9" s="19">
        <f>RTD("gartle.rtd",,"rtd-pgsql","fundamentals_day_history_yahoo",FundamentalsDayHistoryYahoo_Table1[Symbol],FundamentalsDayHistoryYahoo_Table1[Date],"ChangeFromYearLow")</f>
        <v>64.2</v>
      </c>
      <c r="U9" s="12">
        <f>RTD("gartle.rtd",,"rtd-pgsql","fundamentals_day_history_yahoo",FundamentalsDayHistoryYahoo_Table1[Symbol],FundamentalsDayHistoryYahoo_Table1[Date],"PercentChangeFromYearHigh")</f>
        <v>-0.27500000000000002</v>
      </c>
      <c r="V9" s="12">
        <f>RTD("gartle.rtd",,"rtd-pgsql","fundamentals_day_history_yahoo",FundamentalsDayHistoryYahoo_Table1[Symbol],FundamentalsDayHistoryYahoo_Table1[Date],"PercentChangeFromYearLow")</f>
        <v>0.47200000000000003</v>
      </c>
      <c r="W9" s="10">
        <f>RTD("gartle.rtd",,"rtd-pgsql","fundamentals_day_history_yahoo",FundamentalsDayHistoryYahoo_Table1[Symbol],FundamentalsDayHistoryYahoo_Table1[Date],"MA50")</f>
        <v>252.31</v>
      </c>
      <c r="X9" s="10">
        <f>RTD("gartle.rtd",,"rtd-pgsql","fundamentals_day_history_yahoo",FundamentalsDayHistoryYahoo_Table1[Symbol],FundamentalsDayHistoryYahoo_Table1[Date],"MA200")</f>
        <v>238.13</v>
      </c>
      <c r="Y9" s="19">
        <f>RTD("gartle.rtd",,"rtd-pgsql","fundamentals_day_history_yahoo",FundamentalsDayHistoryYahoo_Table1[Symbol],FundamentalsDayHistoryYahoo_Table1[Date],"ChangeFromMA50")</f>
        <v>-52.09</v>
      </c>
      <c r="Z9" s="19">
        <f>RTD("gartle.rtd",,"rtd-pgsql","fundamentals_day_history_yahoo",FundamentalsDayHistoryYahoo_Table1[Symbol],FundamentalsDayHistoryYahoo_Table1[Date],"ChangeFromMA200")</f>
        <v>-37.909999999999997</v>
      </c>
      <c r="AA9" s="12">
        <f>RTD("gartle.rtd",,"rtd-pgsql","fundamentals_day_history_yahoo",FundamentalsDayHistoryYahoo_Table1[Symbol],FundamentalsDayHistoryYahoo_Table1[Date],"PercentChangeFromMA50")</f>
        <v>-0.2064</v>
      </c>
      <c r="AB9" s="12">
        <f>RTD("gartle.rtd",,"rtd-pgsql","fundamentals_day_history_yahoo",FundamentalsDayHistoryYahoo_Table1[Symbol],FundamentalsDayHistoryYahoo_Table1[Date],"PercentChangeFromMA200")</f>
        <v>-0.15920000000000001</v>
      </c>
      <c r="AC9" s="13">
        <f>RTD("gartle.rtd",,"rtd-pgsql","fundamentals_day_history_yahoo",FundamentalsDayHistoryYahoo_Table1[Symbol],FundamentalsDayHistoryYahoo_Table1[Date],"AverageDailyVolume")</f>
        <v>1830560</v>
      </c>
      <c r="AD9" s="10">
        <f>RTD("gartle.rtd",,"rtd-pgsql","fundamentals_day_history_yahoo",FundamentalsDayHistoryYahoo_Table1[Symbol],FundamentalsDayHistoryYahoo_Table1[Date],"OneYearTargetPrice")</f>
        <v>256.14</v>
      </c>
      <c r="AE9" s="18" t="e">
        <f>RTD("gartle.rtd",,"rtd-pgsql","fundamentals_day_history_yahoo",FundamentalsDayHistoryYahoo_Table1[Symbol],FundamentalsDayHistoryYahoo_Table1[Date],"PE")</f>
        <v>#N/A</v>
      </c>
      <c r="AF9" s="18">
        <f>RTD("gartle.rtd",,"rtd-pgsql","fundamentals_day_history_yahoo",FundamentalsDayHistoryYahoo_Table1[Symbol],FundamentalsDayHistoryYahoo_Table1[Date],"PEG")</f>
        <v>2.64</v>
      </c>
      <c r="AG9" s="18">
        <f>RTD("gartle.rtd",,"rtd-pgsql","fundamentals_day_history_yahoo",FundamentalsDayHistoryYahoo_Table1[Symbol],FundamentalsDayHistoryYahoo_Table1[Date],"EPSEstCurrentYear")</f>
        <v>1.99</v>
      </c>
      <c r="AH9" s="18">
        <f>RTD("gartle.rtd",,"rtd-pgsql","fundamentals_day_history_yahoo",FundamentalsDayHistoryYahoo_Table1[Symbol],FundamentalsDayHistoryYahoo_Table1[Date],"EPSEstNextQuarter")</f>
        <v>0.43</v>
      </c>
      <c r="AI9" s="18">
        <f>RTD("gartle.rtd",,"rtd-pgsql","fundamentals_day_history_yahoo",FundamentalsDayHistoryYahoo_Table1[Symbol],FundamentalsDayHistoryYahoo_Table1[Date],"EPSEstNextYear")</f>
        <v>3.39</v>
      </c>
      <c r="AJ9" s="18">
        <f>RTD("gartle.rtd",,"rtd-pgsql","fundamentals_day_history_yahoo",FundamentalsDayHistoryYahoo_Table1[Symbol],FundamentalsDayHistoryYahoo_Table1[Date],"EarningsShare")</f>
        <v>-0.13</v>
      </c>
      <c r="AK9" s="18" t="str">
        <f>RTD("gartle.rtd",,"rtd-pgsql","fundamentals_day_history_yahoo",FundamentalsDayHistoryYahoo_Table1[Symbol],FundamentalsDayHistoryYahoo_Table1[Date],"MarketCap")</f>
        <v>25.05B</v>
      </c>
      <c r="AL9" s="18" t="e">
        <f>RTD("gartle.rtd",,"rtd-pgsql","fundamentals_day_history_yahoo",FundamentalsDayHistoryYahoo_Table1[Symbol],FundamentalsDayHistoryYahoo_Table1[Date],"DividendYield")</f>
        <v>#N/A</v>
      </c>
      <c r="AM9" s="18" t="e">
        <f>RTD("gartle.rtd",,"rtd-pgsql","fundamentals_day_history_yahoo",FundamentalsDayHistoryYahoo_Table1[Symbol],FundamentalsDayHistoryYahoo_Table1[Date],"DividendShare")</f>
        <v>#N/A</v>
      </c>
      <c r="AN9" s="18" t="e">
        <f>RTD("gartle.rtd",,"rtd-pgsql","fundamentals_day_history_yahoo",FundamentalsDayHistoryYahoo_Table1[Symbol],FundamentalsDayHistoryYahoo_Table1[Date],"ExDividendDate")</f>
        <v>#N/A</v>
      </c>
      <c r="AO9" s="18" t="e">
        <f>RTD("gartle.rtd",,"rtd-pgsql","fundamentals_day_history_yahoo",FundamentalsDayHistoryYahoo_Table1[Symbol],FundamentalsDayHistoryYahoo_Table1[Date],"DividendPayDate")</f>
        <v>#N/A</v>
      </c>
      <c r="AP9" s="18">
        <f>RTD("gartle.rtd",,"rtd-pgsql","fundamentals_day_history_yahoo",FundamentalsDayHistoryYahoo_Table1[Symbol],FundamentalsDayHistoryYahoo_Table1[Date],"BookValue")</f>
        <v>26.59</v>
      </c>
      <c r="AQ9" s="18">
        <f>RTD("gartle.rtd",,"rtd-pgsql","fundamentals_day_history_yahoo",FundamentalsDayHistoryYahoo_Table1[Symbol],FundamentalsDayHistoryYahoo_Table1[Date],"PriceBook")</f>
        <v>7.51</v>
      </c>
      <c r="AR9" s="18">
        <f>RTD("gartle.rtd",,"rtd-pgsql","fundamentals_day_history_yahoo",FundamentalsDayHistoryYahoo_Table1[Symbol],FundamentalsDayHistoryYahoo_Table1[Date],"PriceSales")</f>
        <v>11.27</v>
      </c>
      <c r="AS9" s="18">
        <f>RTD("gartle.rtd",,"rtd-pgsql","fundamentals_day_history_yahoo",FundamentalsDayHistoryYahoo_Table1[Symbol],FundamentalsDayHistoryYahoo_Table1[Date],"PriceEPSEstCurrentYear")</f>
        <v>102.15</v>
      </c>
      <c r="AT9" s="18">
        <f>RTD("gartle.rtd",,"rtd-pgsql","fundamentals_day_history_yahoo",FundamentalsDayHistoryYahoo_Table1[Symbol],FundamentalsDayHistoryYahoo_Table1[Date],"PriceEPSEstNextYear")</f>
        <v>59.06</v>
      </c>
      <c r="AU9" s="18" t="str">
        <f>RTD("gartle.rtd",,"rtd-pgsql","fundamentals_day_history_yahoo",FundamentalsDayHistoryYahoo_Table1[Symbol],FundamentalsDayHistoryYahoo_Table1[Date],"EBITDA")</f>
        <v>232.38M</v>
      </c>
      <c r="AV9" s="18" t="str">
        <f>RTD("gartle.rtd",,"rtd-pgsql","fundamentals_day_history_yahoo",FundamentalsDayHistoryYahoo_Table1[Symbol],FundamentalsDayHistoryYahoo_Table1[Date],"CompanyName")</f>
        <v>LinkedIn Corporation Class A Co</v>
      </c>
      <c r="AW9" s="18" t="str">
        <f>RTD("gartle.rtd",,"rtd-pgsql","fundamentals_day_history_yahoo",FundamentalsDayHistoryYahoo_Table1[Symbol],FundamentalsDayHistoryYahoo_Table1[Date],"StockExchange")</f>
        <v>NYQ</v>
      </c>
      <c r="AX9" s="18" t="e">
        <f>RTD("gartle.rtd",,"rtd-pgsql","fundamentals_day_history_yahoo",FundamentalsDayHistoryYahoo_Table1[Symbol],FundamentalsDayHistoryYahoo_Table1[Date],"Commission")</f>
        <v>#N/A</v>
      </c>
      <c r="AY9" s="18" t="e">
        <f>RTD("gartle.rtd",,"rtd-pgsql","fundamentals_day_history_yahoo",FundamentalsDayHistoryYahoo_Table1[Symbol],FundamentalsDayHistoryYahoo_Table1[Date],"Notes")</f>
        <v>#N/A</v>
      </c>
      <c r="AZ9" s="9">
        <f>RTD("gartle.rtd",,"rtd-pgsql","fundamentals_day_history_yahoo",FundamentalsDayHistoryYahoo_Table1[Symbol],FundamentalsDayHistoryYahoo_Table1[Date],"LastUpdateTimeStamp")</f>
        <v>42131.023208483799</v>
      </c>
      <c r="BA9" s="18" t="str">
        <f>RTD("gartle.rtd",,"rtd-pgsql","fundamentals_day_history_yahoo",FundamentalsDayHistoryYahoo_Table1[Symbol],FundamentalsDayHistoryYahoo_Table1[Date],"RTD_LastMessage")</f>
        <v/>
      </c>
    </row>
    <row r="10" spans="2:53" x14ac:dyDescent="0.25">
      <c r="B10" s="7">
        <v>6</v>
      </c>
      <c r="C10" s="7" t="s">
        <v>77</v>
      </c>
      <c r="D10" s="8">
        <v>42130</v>
      </c>
      <c r="E10" s="9">
        <f>RTD("gartle.rtd",,"rtd-pgsql","fundamentals_day_history_yahoo",FundamentalsDayHistoryYahoo_Table1[Symbol],FundamentalsDayHistoryYahoo_Table1[Date],"LastTradeTime")</f>
        <v>0.66666666666666663</v>
      </c>
      <c r="F10" s="10">
        <f>RTD("gartle.rtd",,"rtd-pgsql","fundamentals_day_history_yahoo",FundamentalsDayHistoryYahoo_Table1[Symbol],FundamentalsDayHistoryYahoo_Table1[Date],"Last")</f>
        <v>46.28</v>
      </c>
      <c r="G10" s="11">
        <f>RTD("gartle.rtd",,"rtd-pgsql","fundamentals_day_history_yahoo",FundamentalsDayHistoryYahoo_Table1[Symbol],FundamentalsDayHistoryYahoo_Table1[Date],"Change")</f>
        <v>-1.32</v>
      </c>
      <c r="H10" s="12">
        <f>RTD("gartle.rtd",,"rtd-pgsql","fundamentals_day_history_yahoo",FundamentalsDayHistoryYahoo_Table1[Symbol],FundamentalsDayHistoryYahoo_Table1[Date],"PercentChange")</f>
        <v>-2.7699999999999999E-2</v>
      </c>
      <c r="I10" s="10">
        <f>RTD("gartle.rtd",,"rtd-pgsql","fundamentals_day_history_yahoo",FundamentalsDayHistoryYahoo_Table1[Symbol],FundamentalsDayHistoryYahoo_Table1[Date],"Open")</f>
        <v>47.5</v>
      </c>
      <c r="J10" s="10">
        <f>RTD("gartle.rtd",,"rtd-pgsql","fundamentals_day_history_yahoo",FundamentalsDayHistoryYahoo_Table1[Symbol],FundamentalsDayHistoryYahoo_Table1[Date],"High")</f>
        <v>47.77</v>
      </c>
      <c r="K10" s="10">
        <f>RTD("gartle.rtd",,"rtd-pgsql","fundamentals_day_history_yahoo",FundamentalsDayHistoryYahoo_Table1[Symbol],FundamentalsDayHistoryYahoo_Table1[Date],"Low")</f>
        <v>46.02</v>
      </c>
      <c r="L10" s="13">
        <f>RTD("gartle.rtd",,"rtd-pgsql","fundamentals_day_history_yahoo",FundamentalsDayHistoryYahoo_Table1[Symbol],FundamentalsDayHistoryYahoo_Table1[Date],"Volume")</f>
        <v>52416498</v>
      </c>
      <c r="M10" s="18" t="str">
        <f>RTD("gartle.rtd",,"rtd-pgsql","fundamentals_day_history_yahoo",FundamentalsDayHistoryYahoo_Table1[Symbol],FundamentalsDayHistoryYahoo_Table1[Date],"DaysRange")</f>
        <v>46.02 - 47.77</v>
      </c>
      <c r="N10" s="10">
        <f>RTD("gartle.rtd",,"rtd-pgsql","fundamentals_day_history_yahoo",FundamentalsDayHistoryYahoo_Table1[Symbol],FundamentalsDayHistoryYahoo_Table1[Date],"PrevClose")</f>
        <v>47.6</v>
      </c>
      <c r="O10" s="18">
        <f>RTD("gartle.rtd",,"rtd-pgsql","fundamentals_day_history_yahoo",FundamentalsDayHistoryYahoo_Table1[Symbol],FundamentalsDayHistoryYahoo_Table1[Date],"ShortRatio")</f>
        <v>2.1</v>
      </c>
      <c r="P10" s="10">
        <f>RTD("gartle.rtd",,"rtd-pgsql","fundamentals_day_history_yahoo",FundamentalsDayHistoryYahoo_Table1[Symbol],FundamentalsDayHistoryYahoo_Table1[Date],"YearHigh")</f>
        <v>50.05</v>
      </c>
      <c r="Q10" s="10">
        <f>RTD("gartle.rtd",,"rtd-pgsql","fundamentals_day_history_yahoo",FundamentalsDayHistoryYahoo_Table1[Symbol],FundamentalsDayHistoryYahoo_Table1[Date],"YearLow")</f>
        <v>38.51</v>
      </c>
      <c r="R10" s="18" t="str">
        <f>RTD("gartle.rtd",,"rtd-pgsql","fundamentals_day_history_yahoo",FundamentalsDayHistoryYahoo_Table1[Symbol],FundamentalsDayHistoryYahoo_Table1[Date],"YearRange")</f>
        <v>38.51 - 50.05</v>
      </c>
      <c r="S10" s="19">
        <f>RTD("gartle.rtd",,"rtd-pgsql","fundamentals_day_history_yahoo",FundamentalsDayHistoryYahoo_Table1[Symbol],FundamentalsDayHistoryYahoo_Table1[Date],"ChangeFromYearHigh")</f>
        <v>-3.77</v>
      </c>
      <c r="T10" s="19">
        <f>RTD("gartle.rtd",,"rtd-pgsql","fundamentals_day_history_yahoo",FundamentalsDayHistoryYahoo_Table1[Symbol],FundamentalsDayHistoryYahoo_Table1[Date],"ChangeFromYearLow")</f>
        <v>7.77</v>
      </c>
      <c r="U10" s="12">
        <f>RTD("gartle.rtd",,"rtd-pgsql","fundamentals_day_history_yahoo",FundamentalsDayHistoryYahoo_Table1[Symbol],FundamentalsDayHistoryYahoo_Table1[Date],"PercentChangeFromYearHigh")</f>
        <v>-7.5300000000000006E-2</v>
      </c>
      <c r="V10" s="12">
        <f>RTD("gartle.rtd",,"rtd-pgsql","fundamentals_day_history_yahoo",FundamentalsDayHistoryYahoo_Table1[Symbol],FundamentalsDayHistoryYahoo_Table1[Date],"PercentChangeFromYearLow")</f>
        <v>0.20180000000000001</v>
      </c>
      <c r="W10" s="10">
        <f>RTD("gartle.rtd",,"rtd-pgsql","fundamentals_day_history_yahoo",FundamentalsDayHistoryYahoo_Table1[Symbol],FundamentalsDayHistoryYahoo_Table1[Date],"MA50")</f>
        <v>43.36</v>
      </c>
      <c r="X10" s="10">
        <f>RTD("gartle.rtd",,"rtd-pgsql","fundamentals_day_history_yahoo",FundamentalsDayHistoryYahoo_Table1[Symbol],FundamentalsDayHistoryYahoo_Table1[Date],"MA200")</f>
        <v>45.1</v>
      </c>
      <c r="Y10" s="19">
        <f>RTD("gartle.rtd",,"rtd-pgsql","fundamentals_day_history_yahoo",FundamentalsDayHistoryYahoo_Table1[Symbol],FundamentalsDayHistoryYahoo_Table1[Date],"ChangeFromMA50")</f>
        <v>2.92</v>
      </c>
      <c r="Z10" s="19">
        <f>RTD("gartle.rtd",,"rtd-pgsql","fundamentals_day_history_yahoo",FundamentalsDayHistoryYahoo_Table1[Symbol],FundamentalsDayHistoryYahoo_Table1[Date],"ChangeFromMA200")</f>
        <v>1.18</v>
      </c>
      <c r="AA10" s="12">
        <f>RTD("gartle.rtd",,"rtd-pgsql","fundamentals_day_history_yahoo",FundamentalsDayHistoryYahoo_Table1[Symbol],FundamentalsDayHistoryYahoo_Table1[Date],"PercentChangeFromMA50")</f>
        <v>6.7299999999999999E-2</v>
      </c>
      <c r="AB10" s="12">
        <f>RTD("gartle.rtd",,"rtd-pgsql","fundamentals_day_history_yahoo",FundamentalsDayHistoryYahoo_Table1[Symbol],FundamentalsDayHistoryYahoo_Table1[Date],"PercentChangeFromMA200")</f>
        <v>2.6099999999999998E-2</v>
      </c>
      <c r="AC10" s="13">
        <f>RTD("gartle.rtd",,"rtd-pgsql","fundamentals_day_history_yahoo",FundamentalsDayHistoryYahoo_Table1[Symbol],FundamentalsDayHistoryYahoo_Table1[Date],"AverageDailyVolume")</f>
        <v>37666000</v>
      </c>
      <c r="AD10" s="10">
        <f>RTD("gartle.rtd",,"rtd-pgsql","fundamentals_day_history_yahoo",FundamentalsDayHistoryYahoo_Table1[Symbol],FundamentalsDayHistoryYahoo_Table1[Date],"OneYearTargetPrice")</f>
        <v>48.19</v>
      </c>
      <c r="AE10" s="18">
        <f>RTD("gartle.rtd",,"rtd-pgsql","fundamentals_day_history_yahoo",FundamentalsDayHistoryYahoo_Table1[Symbol],FundamentalsDayHistoryYahoo_Table1[Date],"PE")</f>
        <v>19.21</v>
      </c>
      <c r="AF10" s="18">
        <f>RTD("gartle.rtd",,"rtd-pgsql","fundamentals_day_history_yahoo",FundamentalsDayHistoryYahoo_Table1[Symbol],FundamentalsDayHistoryYahoo_Table1[Date],"PEG")</f>
        <v>2.67</v>
      </c>
      <c r="AG10" s="18">
        <f>RTD("gartle.rtd",,"rtd-pgsql","fundamentals_day_history_yahoo",FundamentalsDayHistoryYahoo_Table1[Symbol],FundamentalsDayHistoryYahoo_Table1[Date],"EPSEstCurrentYear")</f>
        <v>2.42</v>
      </c>
      <c r="AH10" s="18">
        <f>RTD("gartle.rtd",,"rtd-pgsql","fundamentals_day_history_yahoo",FundamentalsDayHistoryYahoo_Table1[Symbol],FundamentalsDayHistoryYahoo_Table1[Date],"EPSEstNextQuarter")</f>
        <v>0.63</v>
      </c>
      <c r="AI10" s="18">
        <f>RTD("gartle.rtd",,"rtd-pgsql","fundamentals_day_history_yahoo",FundamentalsDayHistoryYahoo_Table1[Symbol],FundamentalsDayHistoryYahoo_Table1[Date],"EPSEstNextYear")</f>
        <v>2.78</v>
      </c>
      <c r="AJ10" s="18">
        <f>RTD("gartle.rtd",,"rtd-pgsql","fundamentals_day_history_yahoo",FundamentalsDayHistoryYahoo_Table1[Symbol],FundamentalsDayHistoryYahoo_Table1[Date],"EarningsShare")</f>
        <v>2.48</v>
      </c>
      <c r="AK10" s="18" t="str">
        <f>RTD("gartle.rtd",,"rtd-pgsql","fundamentals_day_history_yahoo",FundamentalsDayHistoryYahoo_Table1[Symbol],FundamentalsDayHistoryYahoo_Table1[Date],"MarketCap")</f>
        <v>374.39B</v>
      </c>
      <c r="AL10" s="18">
        <f>RTD("gartle.rtd",,"rtd-pgsql","fundamentals_day_history_yahoo",FundamentalsDayHistoryYahoo_Table1[Symbol],FundamentalsDayHistoryYahoo_Table1[Date],"DividendYield")</f>
        <v>3</v>
      </c>
      <c r="AM10" s="18">
        <f>RTD("gartle.rtd",,"rtd-pgsql","fundamentals_day_history_yahoo",FundamentalsDayHistoryYahoo_Table1[Symbol],FundamentalsDayHistoryYahoo_Table1[Date],"DividendShare")</f>
        <v>1.24</v>
      </c>
      <c r="AN10" s="18" t="str">
        <f>RTD("gartle.rtd",,"rtd-pgsql","fundamentals_day_history_yahoo",FundamentalsDayHistoryYahoo_Table1[Symbol],FundamentalsDayHistoryYahoo_Table1[Date],"ExDividendDate")</f>
        <v>2/17/2015</v>
      </c>
      <c r="AO10" s="18" t="str">
        <f>RTD("gartle.rtd",,"rtd-pgsql","fundamentals_day_history_yahoo",FundamentalsDayHistoryYahoo_Table1[Symbol],FundamentalsDayHistoryYahoo_Table1[Date],"DividendPayDate")</f>
        <v>6/11/2015</v>
      </c>
      <c r="AP10" s="18">
        <f>RTD("gartle.rtd",,"rtd-pgsql","fundamentals_day_history_yahoo",FundamentalsDayHistoryYahoo_Table1[Symbol],FundamentalsDayHistoryYahoo_Table1[Date],"BookValue")</f>
        <v>11.11</v>
      </c>
      <c r="AQ10" s="18">
        <f>RTD("gartle.rtd",,"rtd-pgsql","fundamentals_day_history_yahoo",FundamentalsDayHistoryYahoo_Table1[Symbol],FundamentalsDayHistoryYahoo_Table1[Date],"PriceBook")</f>
        <v>4.28</v>
      </c>
      <c r="AR10" s="18">
        <f>RTD("gartle.rtd",,"rtd-pgsql","fundamentals_day_history_yahoo",FundamentalsDayHistoryYahoo_Table1[Symbol],FundamentalsDayHistoryYahoo_Table1[Date],"PriceSales")</f>
        <v>4.0599999999999996</v>
      </c>
      <c r="AS10" s="18">
        <f>RTD("gartle.rtd",,"rtd-pgsql","fundamentals_day_history_yahoo",FundamentalsDayHistoryYahoo_Table1[Symbol],FundamentalsDayHistoryYahoo_Table1[Date],"PriceEPSEstCurrentYear")</f>
        <v>19.12</v>
      </c>
      <c r="AT10" s="18">
        <f>RTD("gartle.rtd",,"rtd-pgsql","fundamentals_day_history_yahoo",FundamentalsDayHistoryYahoo_Table1[Symbol],FundamentalsDayHistoryYahoo_Table1[Date],"PriceEPSEstNextYear")</f>
        <v>16.649999999999999</v>
      </c>
      <c r="AU10" s="18" t="str">
        <f>RTD("gartle.rtd",,"rtd-pgsql","fundamentals_day_history_yahoo",FundamentalsDayHistoryYahoo_Table1[Symbol],FundamentalsDayHistoryYahoo_Table1[Date],"EBITDA")</f>
        <v>33.71B</v>
      </c>
      <c r="AV10" s="18" t="str">
        <f>RTD("gartle.rtd",,"rtd-pgsql","fundamentals_day_history_yahoo",FundamentalsDayHistoryYahoo_Table1[Symbol],FundamentalsDayHistoryYahoo_Table1[Date],"CompanyName")</f>
        <v>Microsoft Corporation</v>
      </c>
      <c r="AW10" s="18" t="str">
        <f>RTD("gartle.rtd",,"rtd-pgsql","fundamentals_day_history_yahoo",FundamentalsDayHistoryYahoo_Table1[Symbol],FundamentalsDayHistoryYahoo_Table1[Date],"StockExchange")</f>
        <v>NMS</v>
      </c>
      <c r="AX10" s="18" t="e">
        <f>RTD("gartle.rtd",,"rtd-pgsql","fundamentals_day_history_yahoo",FundamentalsDayHistoryYahoo_Table1[Symbol],FundamentalsDayHistoryYahoo_Table1[Date],"Commission")</f>
        <v>#N/A</v>
      </c>
      <c r="AY10" s="18" t="e">
        <f>RTD("gartle.rtd",,"rtd-pgsql","fundamentals_day_history_yahoo",FundamentalsDayHistoryYahoo_Table1[Symbol],FundamentalsDayHistoryYahoo_Table1[Date],"Notes")</f>
        <v>#N/A</v>
      </c>
      <c r="AZ10" s="9">
        <f>RTD("gartle.rtd",,"rtd-pgsql","fundamentals_day_history_yahoo",FundamentalsDayHistoryYahoo_Table1[Symbol],FundamentalsDayHistoryYahoo_Table1[Date],"LastUpdateTimeStamp")</f>
        <v>42131.023208437502</v>
      </c>
      <c r="BA10" s="18" t="str">
        <f>RTD("gartle.rtd",,"rtd-pgsql","fundamentals_day_history_yahoo",FundamentalsDayHistoryYahoo_Table1[Symbol],FundamentalsDayHistoryYahoo_Table1[Date],"RTD_LastMessage")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B3:V8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4" sqref="F4"/>
    </sheetView>
  </sheetViews>
  <sheetFormatPr defaultRowHeight="15" x14ac:dyDescent="0.25"/>
  <cols>
    <col min="1" max="1" width="2.5703125" customWidth="1"/>
    <col min="2" max="2" width="12.28515625" hidden="1" customWidth="1"/>
    <col min="3" max="3" width="21" customWidth="1"/>
    <col min="4" max="4" width="10.140625" bestFit="1" customWidth="1"/>
    <col min="5" max="5" width="10.42578125" bestFit="1" customWidth="1"/>
    <col min="6" max="6" width="21" customWidth="1"/>
    <col min="7" max="7" width="7.5703125" customWidth="1"/>
    <col min="8" max="8" width="13.85546875" customWidth="1"/>
    <col min="9" max="9" width="10.140625" customWidth="1"/>
    <col min="10" max="10" width="6.140625" customWidth="1"/>
    <col min="11" max="11" width="5.28515625" customWidth="1"/>
    <col min="12" max="12" width="6.5703125" bestFit="1" customWidth="1"/>
    <col min="13" max="13" width="7.5703125" customWidth="1"/>
    <col min="14" max="14" width="14.5703125" customWidth="1"/>
    <col min="15" max="15" width="6.5703125" customWidth="1"/>
    <col min="16" max="17" width="6.5703125" bestFit="1" customWidth="1"/>
    <col min="18" max="18" width="8" customWidth="1"/>
    <col min="19" max="19" width="8.28515625" customWidth="1"/>
    <col min="20" max="21" width="21.42578125" customWidth="1"/>
    <col min="22" max="22" width="16.85546875" customWidth="1"/>
  </cols>
  <sheetData>
    <row r="3" spans="2:22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303</v>
      </c>
      <c r="U3" t="s">
        <v>27</v>
      </c>
      <c r="V3" t="s">
        <v>28</v>
      </c>
    </row>
    <row r="4" spans="2:22" x14ac:dyDescent="0.25">
      <c r="B4" s="7">
        <v>0</v>
      </c>
      <c r="C4" s="7" t="s">
        <v>116</v>
      </c>
      <c r="D4" s="8">
        <v>42130</v>
      </c>
      <c r="E4" s="9">
        <f>RTD("gartle.rtd",,"rtd-pgsql","option_day_history_yahoo",OptionDayHistoryYahoo_Table1[Code],OptionDayHistoryYahoo_Table1[Date],"Time")</f>
        <v>0.73176921296296293</v>
      </c>
      <c r="F4" s="14" t="str">
        <f>RTD("gartle.rtd",,"rtd-pgsql","option_day_history_yahoo",OptionDayHistoryYahoo_Table1[Code],OptionDayHistoryYahoo_Table1[Date],"OptionCode")</f>
        <v>AAPL160115P00100000</v>
      </c>
      <c r="G4" s="14" t="str">
        <f>RTD("gartle.rtd",,"rtd-pgsql","option_day_history_yahoo",OptionDayHistoryYahoo_Table1[Code],OptionDayHistoryYahoo_Table1[Date],"Symbol")</f>
        <v>AAPL</v>
      </c>
      <c r="H4" s="14" t="str">
        <f>RTD("gartle.rtd",,"rtd-pgsql","option_day_history_yahoo",OptionDayHistoryYahoo_Table1[Code],OptionDayHistoryYahoo_Table1[Date],"OptionSymbol")</f>
        <v>AAPL</v>
      </c>
      <c r="I4" s="15">
        <f>RTD("gartle.rtd",,"rtd-pgsql","option_day_history_yahoo",OptionDayHistoryYahoo_Table1[Code],OptionDayHistoryYahoo_Table1[Date],"ExpDate")</f>
        <v>42384</v>
      </c>
      <c r="J4" s="14">
        <f>RTD("gartle.rtd",,"rtd-pgsql","option_day_history_yahoo",OptionDayHistoryYahoo_Table1[Code],OptionDayHistoryYahoo_Table1[Date],"Strike")</f>
        <v>100</v>
      </c>
      <c r="K4" s="14" t="str">
        <f>RTD("gartle.rtd",,"rtd-pgsql","option_day_history_yahoo",OptionDayHistoryYahoo_Table1[Code],OptionDayHistoryYahoo_Table1[Date],"Type")</f>
        <v>PUT</v>
      </c>
      <c r="L4" s="10">
        <f>RTD("gartle.rtd",,"rtd-pgsql","option_day_history_yahoo",OptionDayHistoryYahoo_Table1[Code],OptionDayHistoryYahoo_Table1[Date],"Last")</f>
        <v>2.86</v>
      </c>
      <c r="M4" s="11">
        <f>RTD("gartle.rtd",,"rtd-pgsql","option_day_history_yahoo",OptionDayHistoryYahoo_Table1[Code],OptionDayHistoryYahoo_Table1[Date],"Change")</f>
        <v>0.17</v>
      </c>
      <c r="N4" s="12">
        <f>RTD("gartle.rtd",,"rtd-pgsql","option_day_history_yahoo",OptionDayHistoryYahoo_Table1[Code],OptionDayHistoryYahoo_Table1[Date],"PercentChange")</f>
        <v>6.3197026022304842E-2</v>
      </c>
      <c r="O4" s="10">
        <f>RTD("gartle.rtd",,"rtd-pgsql","option_day_history_yahoo",OptionDayHistoryYahoo_Table1[Code],OptionDayHistoryYahoo_Table1[Date],"Mark")</f>
        <v>2.86</v>
      </c>
      <c r="P4" s="10">
        <f>RTD("gartle.rtd",,"rtd-pgsql","option_day_history_yahoo",OptionDayHistoryYahoo_Table1[Code],OptionDayHistoryYahoo_Table1[Date],"Bid")</f>
        <v>2.84</v>
      </c>
      <c r="Q4" s="10">
        <f>RTD("gartle.rtd",,"rtd-pgsql","option_day_history_yahoo",OptionDayHistoryYahoo_Table1[Code],OptionDayHistoryYahoo_Table1[Date],"Ask")</f>
        <v>2.88</v>
      </c>
      <c r="R4" s="13">
        <f>RTD("gartle.rtd",,"rtd-pgsql","option_day_history_yahoo",OptionDayHistoryYahoo_Table1[Code],OptionDayHistoryYahoo_Table1[Date],"Volume")</f>
        <v>560</v>
      </c>
      <c r="S4" s="13">
        <f>RTD("gartle.rtd",,"rtd-pgsql","option_day_history_yahoo",OptionDayHistoryYahoo_Table1[Code],OptionDayHistoryYahoo_Table1[Date],"OpenInt")</f>
        <v>49037</v>
      </c>
      <c r="T4" s="14">
        <f>RTD("gartle.rtd",,"rtd-pgsql","option_day_history_yahoo",OptionDayHistoryYahoo_Table1[Code],OptionDayHistoryYahoo_Table1[Date],"ImpliedVol")</f>
        <v>0.30049999999999999</v>
      </c>
      <c r="U4" s="9">
        <f>RTD("gartle.rtd",,"rtd-pgsql","option_day_history_yahoo",OptionDayHistoryYahoo_Table1[Code],OptionDayHistoryYahoo_Table1[Date],"LastUpdateTimeStamp")</f>
        <v>42131.02320797454</v>
      </c>
      <c r="V4" s="14" t="str">
        <f>RTD("gartle.rtd",,"rtd-pgsql","option_day_history_yahoo",OptionDayHistoryYahoo_Table1[Code],OptionDayHistoryYahoo_Table1[Date],"RTD_LastMessage")</f>
        <v/>
      </c>
    </row>
    <row r="5" spans="2:22" x14ac:dyDescent="0.25">
      <c r="B5" s="7">
        <v>1</v>
      </c>
      <c r="C5" s="7" t="s">
        <v>114</v>
      </c>
      <c r="D5" s="8">
        <v>42130</v>
      </c>
      <c r="E5" s="9">
        <f>RTD("gartle.rtd",,"rtd-pgsql","option_day_history_yahoo",OptionDayHistoryYahoo_Table1[Code],OptionDayHistoryYahoo_Table1[Date],"Time")</f>
        <v>0.73176921296296293</v>
      </c>
      <c r="F5" s="14" t="str">
        <f>RTD("gartle.rtd",,"rtd-pgsql","option_day_history_yahoo",OptionDayHistoryYahoo_Table1[Code],OptionDayHistoryYahoo_Table1[Date],"OptionCode")</f>
        <v>AAPL160115C00100000</v>
      </c>
      <c r="G5" s="14" t="str">
        <f>RTD("gartle.rtd",,"rtd-pgsql","option_day_history_yahoo",OptionDayHistoryYahoo_Table1[Code],OptionDayHistoryYahoo_Table1[Date],"Symbol")</f>
        <v>AAPL</v>
      </c>
      <c r="H5" s="14" t="str">
        <f>RTD("gartle.rtd",,"rtd-pgsql","option_day_history_yahoo",OptionDayHistoryYahoo_Table1[Code],OptionDayHistoryYahoo_Table1[Date],"OptionSymbol")</f>
        <v>AAPL</v>
      </c>
      <c r="I5" s="15">
        <f>RTD("gartle.rtd",,"rtd-pgsql","option_day_history_yahoo",OptionDayHistoryYahoo_Table1[Code],OptionDayHistoryYahoo_Table1[Date],"ExpDate")</f>
        <v>42384</v>
      </c>
      <c r="J5" s="14">
        <f>RTD("gartle.rtd",,"rtd-pgsql","option_day_history_yahoo",OptionDayHistoryYahoo_Table1[Code],OptionDayHistoryYahoo_Table1[Date],"Strike")</f>
        <v>100</v>
      </c>
      <c r="K5" s="14" t="str">
        <f>RTD("gartle.rtd",,"rtd-pgsql","option_day_history_yahoo",OptionDayHistoryYahoo_Table1[Code],OptionDayHistoryYahoo_Table1[Date],"Type")</f>
        <v>CALL</v>
      </c>
      <c r="L5" s="10">
        <f>RTD("gartle.rtd",,"rtd-pgsql","option_day_history_yahoo",OptionDayHistoryYahoo_Table1[Code],OptionDayHistoryYahoo_Table1[Date],"Last")</f>
        <v>27.2</v>
      </c>
      <c r="M5" s="11">
        <f>RTD("gartle.rtd",,"rtd-pgsql","option_day_history_yahoo",OptionDayHistoryYahoo_Table1[Code],OptionDayHistoryYahoo_Table1[Date],"Change")</f>
        <v>-0.55000000000000004</v>
      </c>
      <c r="N5" s="12">
        <f>RTD("gartle.rtd",,"rtd-pgsql","option_day_history_yahoo",OptionDayHistoryYahoo_Table1[Code],OptionDayHistoryYahoo_Table1[Date],"PercentChange")</f>
        <v>-1.9819819819819822E-2</v>
      </c>
      <c r="O5" s="10">
        <f>RTD("gartle.rtd",,"rtd-pgsql","option_day_history_yahoo",OptionDayHistoryYahoo_Table1[Code],OptionDayHistoryYahoo_Table1[Date],"Mark")</f>
        <v>27.175000000000001</v>
      </c>
      <c r="P5" s="10">
        <f>RTD("gartle.rtd",,"rtd-pgsql","option_day_history_yahoo",OptionDayHistoryYahoo_Table1[Code],OptionDayHistoryYahoo_Table1[Date],"Bid")</f>
        <v>27.05</v>
      </c>
      <c r="Q5" s="10">
        <f>RTD("gartle.rtd",,"rtd-pgsql","option_day_history_yahoo",OptionDayHistoryYahoo_Table1[Code],OptionDayHistoryYahoo_Table1[Date],"Ask")</f>
        <v>27.3</v>
      </c>
      <c r="R5" s="13">
        <f>RTD("gartle.rtd",,"rtd-pgsql","option_day_history_yahoo",OptionDayHistoryYahoo_Table1[Code],OptionDayHistoryYahoo_Table1[Date],"Volume")</f>
        <v>2290</v>
      </c>
      <c r="S5" s="13">
        <f>RTD("gartle.rtd",,"rtd-pgsql","option_day_history_yahoo",OptionDayHistoryYahoo_Table1[Code],OptionDayHistoryYahoo_Table1[Date],"OpenInt")</f>
        <v>106528</v>
      </c>
      <c r="T5" s="14">
        <f>RTD("gartle.rtd",,"rtd-pgsql","option_day_history_yahoo",OptionDayHistoryYahoo_Table1[Code],OptionDayHistoryYahoo_Table1[Date],"ImpliedVol")</f>
        <v>0.28039999999999998</v>
      </c>
      <c r="U5" s="9">
        <f>RTD("gartle.rtd",,"rtd-pgsql","option_day_history_yahoo",OptionDayHistoryYahoo_Table1[Code],OptionDayHistoryYahoo_Table1[Date],"LastUpdateTimeStamp")</f>
        <v>42131.023207905091</v>
      </c>
      <c r="V5" s="14" t="str">
        <f>RTD("gartle.rtd",,"rtd-pgsql","option_day_history_yahoo",OptionDayHistoryYahoo_Table1[Code],OptionDayHistoryYahoo_Table1[Date],"RTD_LastMessage")</f>
        <v/>
      </c>
    </row>
    <row r="6" spans="2:22" x14ac:dyDescent="0.25">
      <c r="B6" s="7">
        <v>2</v>
      </c>
      <c r="C6" s="7" t="s">
        <v>117</v>
      </c>
      <c r="D6" s="8">
        <v>42130</v>
      </c>
      <c r="E6" s="9">
        <f>RTD("gartle.rtd",,"rtd-pgsql","option_day_history_yahoo",OptionDayHistoryYahoo_Table1[Code],OptionDayHistoryYahoo_Table1[Date],"Time")</f>
        <v>0.73176921296296293</v>
      </c>
      <c r="F6" s="14" t="str">
        <f>RTD("gartle.rtd",,"rtd-pgsql","option_day_history_yahoo",OptionDayHistoryYahoo_Table1[Code],OptionDayHistoryYahoo_Table1[Date],"OptionCode")</f>
        <v>AAPL160115P00150000</v>
      </c>
      <c r="G6" s="14" t="str">
        <f>RTD("gartle.rtd",,"rtd-pgsql","option_day_history_yahoo",OptionDayHistoryYahoo_Table1[Code],OptionDayHistoryYahoo_Table1[Date],"Symbol")</f>
        <v>AAPL</v>
      </c>
      <c r="H6" s="14" t="str">
        <f>RTD("gartle.rtd",,"rtd-pgsql","option_day_history_yahoo",OptionDayHistoryYahoo_Table1[Code],OptionDayHistoryYahoo_Table1[Date],"OptionSymbol")</f>
        <v>AAPL</v>
      </c>
      <c r="I6" s="15">
        <f>RTD("gartle.rtd",,"rtd-pgsql","option_day_history_yahoo",OptionDayHistoryYahoo_Table1[Code],OptionDayHistoryYahoo_Table1[Date],"ExpDate")</f>
        <v>42384</v>
      </c>
      <c r="J6" s="14">
        <f>RTD("gartle.rtd",,"rtd-pgsql","option_day_history_yahoo",OptionDayHistoryYahoo_Table1[Code],OptionDayHistoryYahoo_Table1[Date],"Strike")</f>
        <v>150</v>
      </c>
      <c r="K6" s="14" t="str">
        <f>RTD("gartle.rtd",,"rtd-pgsql","option_day_history_yahoo",OptionDayHistoryYahoo_Table1[Code],OptionDayHistoryYahoo_Table1[Date],"Type")</f>
        <v>PUT</v>
      </c>
      <c r="L6" s="10">
        <f>RTD("gartle.rtd",,"rtd-pgsql","option_day_history_yahoo",OptionDayHistoryYahoo_Table1[Code],OptionDayHistoryYahoo_Table1[Date],"Last")</f>
        <v>30</v>
      </c>
      <c r="M6" s="11">
        <f>RTD("gartle.rtd",,"rtd-pgsql","option_day_history_yahoo",OptionDayHistoryYahoo_Table1[Code],OptionDayHistoryYahoo_Table1[Date],"Change")</f>
        <v>3.4</v>
      </c>
      <c r="N6" s="12">
        <f>RTD("gartle.rtd",,"rtd-pgsql","option_day_history_yahoo",OptionDayHistoryYahoo_Table1[Code],OptionDayHistoryYahoo_Table1[Date],"PercentChange")</f>
        <v>0.12781954887218044</v>
      </c>
      <c r="O6" s="10">
        <f>RTD("gartle.rtd",,"rtd-pgsql","option_day_history_yahoo",OptionDayHistoryYahoo_Table1[Code],OptionDayHistoryYahoo_Table1[Date],"Mark")</f>
        <v>28.950000000000003</v>
      </c>
      <c r="P6" s="10">
        <f>RTD("gartle.rtd",,"rtd-pgsql","option_day_history_yahoo",OptionDayHistoryYahoo_Table1[Code],OptionDayHistoryYahoo_Table1[Date],"Bid")</f>
        <v>28.8</v>
      </c>
      <c r="Q6" s="10">
        <f>RTD("gartle.rtd",,"rtd-pgsql","option_day_history_yahoo",OptionDayHistoryYahoo_Table1[Code],OptionDayHistoryYahoo_Table1[Date],"Ask")</f>
        <v>29.1</v>
      </c>
      <c r="R6" s="13">
        <f>RTD("gartle.rtd",,"rtd-pgsql","option_day_history_yahoo",OptionDayHistoryYahoo_Table1[Code],OptionDayHistoryYahoo_Table1[Date],"Volume")</f>
        <v>70</v>
      </c>
      <c r="S6" s="13">
        <f>RTD("gartle.rtd",,"rtd-pgsql","option_day_history_yahoo",OptionDayHistoryYahoo_Table1[Code],OptionDayHistoryYahoo_Table1[Date],"OpenInt")</f>
        <v>3003</v>
      </c>
      <c r="T6" s="14">
        <f>RTD("gartle.rtd",,"rtd-pgsql","option_day_history_yahoo",OptionDayHistoryYahoo_Table1[Code],OptionDayHistoryYahoo_Table1[Date],"ImpliedVol")</f>
        <v>0.28160000000000002</v>
      </c>
      <c r="U6" s="9">
        <f>RTD("gartle.rtd",,"rtd-pgsql","option_day_history_yahoo",OptionDayHistoryYahoo_Table1[Code],OptionDayHistoryYahoo_Table1[Date],"LastUpdateTimeStamp")</f>
        <v>42131.023207997685</v>
      </c>
      <c r="V6" s="14" t="str">
        <f>RTD("gartle.rtd",,"rtd-pgsql","option_day_history_yahoo",OptionDayHistoryYahoo_Table1[Code],OptionDayHistoryYahoo_Table1[Date],"RTD_LastMessage")</f>
        <v/>
      </c>
    </row>
    <row r="7" spans="2:22" x14ac:dyDescent="0.25">
      <c r="B7" s="7">
        <v>3</v>
      </c>
      <c r="C7" s="7" t="s">
        <v>115</v>
      </c>
      <c r="D7" s="8">
        <v>42130</v>
      </c>
      <c r="E7" s="9">
        <f>RTD("gartle.rtd",,"rtd-pgsql","option_day_history_yahoo",OptionDayHistoryYahoo_Table1[Code],OptionDayHistoryYahoo_Table1[Date],"Time")</f>
        <v>0.73176921296296293</v>
      </c>
      <c r="F7" s="14" t="str">
        <f>RTD("gartle.rtd",,"rtd-pgsql","option_day_history_yahoo",OptionDayHistoryYahoo_Table1[Code],OptionDayHistoryYahoo_Table1[Date],"OptionCode")</f>
        <v>AAPL160115C00150000</v>
      </c>
      <c r="G7" s="14" t="str">
        <f>RTD("gartle.rtd",,"rtd-pgsql","option_day_history_yahoo",OptionDayHistoryYahoo_Table1[Code],OptionDayHistoryYahoo_Table1[Date],"Symbol")</f>
        <v>AAPL</v>
      </c>
      <c r="H7" s="14" t="str">
        <f>RTD("gartle.rtd",,"rtd-pgsql","option_day_history_yahoo",OptionDayHistoryYahoo_Table1[Code],OptionDayHistoryYahoo_Table1[Date],"OptionSymbol")</f>
        <v>AAPL</v>
      </c>
      <c r="I7" s="15">
        <f>RTD("gartle.rtd",,"rtd-pgsql","option_day_history_yahoo",OptionDayHistoryYahoo_Table1[Code],OptionDayHistoryYahoo_Table1[Date],"ExpDate")</f>
        <v>42384</v>
      </c>
      <c r="J7" s="14">
        <f>RTD("gartle.rtd",,"rtd-pgsql","option_day_history_yahoo",OptionDayHistoryYahoo_Table1[Code],OptionDayHistoryYahoo_Table1[Date],"Strike")</f>
        <v>150</v>
      </c>
      <c r="K7" s="14" t="str">
        <f>RTD("gartle.rtd",,"rtd-pgsql","option_day_history_yahoo",OptionDayHistoryYahoo_Table1[Code],OptionDayHistoryYahoo_Table1[Date],"Type")</f>
        <v>CALL</v>
      </c>
      <c r="L7" s="10">
        <f>RTD("gartle.rtd",,"rtd-pgsql","option_day_history_yahoo",OptionDayHistoryYahoo_Table1[Code],OptionDayHistoryYahoo_Table1[Date],"Last")</f>
        <v>3.1</v>
      </c>
      <c r="M7" s="11">
        <f>RTD("gartle.rtd",,"rtd-pgsql","option_day_history_yahoo",OptionDayHistoryYahoo_Table1[Code],OptionDayHistoryYahoo_Table1[Date],"Change")</f>
        <v>-0.2</v>
      </c>
      <c r="N7" s="12">
        <f>RTD("gartle.rtd",,"rtd-pgsql","option_day_history_yahoo",OptionDayHistoryYahoo_Table1[Code],OptionDayHistoryYahoo_Table1[Date],"PercentChange")</f>
        <v>-6.0606060606060608E-2</v>
      </c>
      <c r="O7" s="10">
        <f>RTD("gartle.rtd",,"rtd-pgsql","option_day_history_yahoo",OptionDayHistoryYahoo_Table1[Code],OptionDayHistoryYahoo_Table1[Date],"Mark")</f>
        <v>3.125</v>
      </c>
      <c r="P7" s="10">
        <f>RTD("gartle.rtd",,"rtd-pgsql","option_day_history_yahoo",OptionDayHistoryYahoo_Table1[Code],OptionDayHistoryYahoo_Table1[Date],"Bid")</f>
        <v>3.05</v>
      </c>
      <c r="Q7" s="10">
        <f>RTD("gartle.rtd",,"rtd-pgsql","option_day_history_yahoo",OptionDayHistoryYahoo_Table1[Code],OptionDayHistoryYahoo_Table1[Date],"Ask")</f>
        <v>3.2</v>
      </c>
      <c r="R7" s="13">
        <f>RTD("gartle.rtd",,"rtd-pgsql","option_day_history_yahoo",OptionDayHistoryYahoo_Table1[Code],OptionDayHistoryYahoo_Table1[Date],"Volume")</f>
        <v>2146</v>
      </c>
      <c r="S7" s="13">
        <f>RTD("gartle.rtd",,"rtd-pgsql","option_day_history_yahoo",OptionDayHistoryYahoo_Table1[Code],OptionDayHistoryYahoo_Table1[Date],"OpenInt")</f>
        <v>67941</v>
      </c>
      <c r="T7" s="14">
        <f>RTD("gartle.rtd",,"rtd-pgsql","option_day_history_yahoo",OptionDayHistoryYahoo_Table1[Code],OptionDayHistoryYahoo_Table1[Date],"ImpliedVol")</f>
        <v>0.25670000000000004</v>
      </c>
      <c r="U7" s="9">
        <f>RTD("gartle.rtd",,"rtd-pgsql","option_day_history_yahoo",OptionDayHistoryYahoo_Table1[Code],OptionDayHistoryYahoo_Table1[Date],"LastUpdateTimeStamp")</f>
        <v>42131.023207962964</v>
      </c>
      <c r="V7" s="14" t="str">
        <f>RTD("gartle.rtd",,"rtd-pgsql","option_day_history_yahoo",OptionDayHistoryYahoo_Table1[Code],OptionDayHistoryYahoo_Table1[Date],"RTD_LastMessage")</f>
        <v/>
      </c>
    </row>
    <row r="8" spans="2:22" x14ac:dyDescent="0.25">
      <c r="T8" s="5"/>
    </row>
  </sheetData>
  <conditionalFormatting sqref="N4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F0"/>
  </sheetPr>
  <dimension ref="B3:M11"/>
  <sheetViews>
    <sheetView showGridLines="0" workbookViewId="0">
      <pane ySplit="3" topLeftCell="A4" activePane="bottomLeft" state="frozen"/>
      <selection activeCell="D5" sqref="D5"/>
      <selection pane="bottomLeft" activeCell="G4" sqref="G4"/>
    </sheetView>
  </sheetViews>
  <sheetFormatPr defaultRowHeight="15" x14ac:dyDescent="0.25"/>
  <cols>
    <col min="1" max="1" width="2.5703125" customWidth="1"/>
    <col min="2" max="2" width="12.42578125" hidden="1" customWidth="1"/>
    <col min="3" max="3" width="10.5703125" bestFit="1" customWidth="1"/>
    <col min="4" max="4" width="10.140625" customWidth="1"/>
    <col min="5" max="5" width="16.28515625" customWidth="1"/>
    <col min="6" max="6" width="9.7109375" customWidth="1"/>
    <col min="7" max="11" width="19.28515625" bestFit="1" customWidth="1"/>
    <col min="12" max="12" width="23.7109375" bestFit="1" customWidth="1"/>
    <col min="13" max="13" width="71.42578125" customWidth="1"/>
    <col min="14" max="14" width="19.140625" customWidth="1"/>
  </cols>
  <sheetData>
    <row r="3" spans="2:13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27</v>
      </c>
      <c r="M3" t="s">
        <v>28</v>
      </c>
    </row>
    <row r="4" spans="2:13" x14ac:dyDescent="0.25">
      <c r="B4" s="7">
        <v>0</v>
      </c>
      <c r="C4" s="7" t="s">
        <v>290</v>
      </c>
      <c r="D4" s="8">
        <v>42130</v>
      </c>
      <c r="E4" s="9">
        <f>RTD("gartle.rtd",,"rtd-pgsql","currencies_day_history_yahoo",CurrenciesDayHistoryYahoo_Table[Symbol],CurrenciesDayHistoryYahoo_Table[Date],"LastTradeTime")</f>
        <v>0.94097222222222221</v>
      </c>
      <c r="F4" s="16">
        <f>RTD("gartle.rtd",,"rtd-pgsql","currencies_day_history_yahoo",CurrenciesDayHistoryYahoo_Table[Symbol],CurrenciesDayHistoryYahoo_Table[Date],"Last")</f>
        <v>8.2239000000000004</v>
      </c>
      <c r="G4" s="16">
        <f>RTD("gartle.rtd",,"rtd-pgsql","currencies_day_history_yahoo",CurrenciesDayHistoryYahoo_Table[Symbol],CurrenciesDayHistoryYahoo_Table[Date],"Change")</f>
        <v>-0.13120000000000001</v>
      </c>
      <c r="H4" s="17">
        <f>RTD("gartle.rtd",,"rtd-pgsql","currencies_day_history_yahoo",CurrenciesDayHistoryYahoo_Table[Symbol],CurrenciesDayHistoryYahoo_Table[Date],"PercentChange")</f>
        <v>-1.5709000000000001E-2</v>
      </c>
      <c r="I4" s="16">
        <f>RTD("gartle.rtd",,"rtd-pgsql","currencies_day_history_yahoo",CurrenciesDayHistoryYahoo_Table[Symbol],CurrenciesDayHistoryYahoo_Table[Date],"Open")</f>
        <v>8.3485999999999994</v>
      </c>
      <c r="J4" s="16">
        <f>RTD("gartle.rtd",,"rtd-pgsql","currencies_day_history_yahoo",CurrenciesDayHistoryYahoo_Table[Symbol],CurrenciesDayHistoryYahoo_Table[Date],"High")</f>
        <v>8.3610000000000007</v>
      </c>
      <c r="K4" s="16">
        <f>RTD("gartle.rtd",,"rtd-pgsql","currencies_day_history_yahoo",CurrenciesDayHistoryYahoo_Table[Symbol],CurrenciesDayHistoryYahoo_Table[Date],"Low")</f>
        <v>8.1765000000000008</v>
      </c>
      <c r="L4" s="9">
        <f>RTD("gartle.rtd",,"rtd-pgsql","currencies_day_history_yahoo",CurrenciesDayHistoryYahoo_Table[Symbol],CurrenciesDayHistoryYahoo_Table[Date],"LastUpdateTimeStamp")</f>
        <v>42131.023208043982</v>
      </c>
      <c r="M4" s="14" t="str">
        <f>RTD("gartle.rtd",,"rtd-pgsql","currencies_day_history_yahoo",CurrenciesDayHistoryYahoo_Table[Symbol],CurrenciesDayHistoryYahoo_Table[Date],"RTD_LastMessage")</f>
        <v/>
      </c>
    </row>
    <row r="5" spans="2:13" x14ac:dyDescent="0.25">
      <c r="B5" s="7">
        <v>1</v>
      </c>
      <c r="C5" s="7" t="s">
        <v>291</v>
      </c>
      <c r="D5" s="8">
        <v>42130</v>
      </c>
      <c r="E5" s="9">
        <f>RTD("gartle.rtd",,"rtd-pgsql","currencies_day_history_yahoo",CurrenciesDayHistoryYahoo_Table[Symbol],CurrenciesDayHistoryYahoo_Table[Date],"LastTradeTime")</f>
        <v>0.94097222222222221</v>
      </c>
      <c r="F5" s="16">
        <f>RTD("gartle.rtd",,"rtd-pgsql","currencies_day_history_yahoo",CurrenciesDayHistoryYahoo_Table[Symbol],CurrenciesDayHistoryYahoo_Table[Date],"Last")</f>
        <v>0.75039999999999996</v>
      </c>
      <c r="G5" s="16">
        <f>RTD("gartle.rtd",,"rtd-pgsql","currencies_day_history_yahoo",CurrenciesDayHistoryYahoo_Table[Symbol],CurrenciesDayHistoryYahoo_Table[Date],"Change")</f>
        <v>-6.3E-3</v>
      </c>
      <c r="H5" s="17">
        <f>RTD("gartle.rtd",,"rtd-pgsql","currencies_day_history_yahoo",CurrenciesDayHistoryYahoo_Table[Symbol],CurrenciesDayHistoryYahoo_Table[Date],"PercentChange")</f>
        <v>-8.2799999999999992E-3</v>
      </c>
      <c r="I5" s="16">
        <f>RTD("gartle.rtd",,"rtd-pgsql","currencies_day_history_yahoo",CurrenciesDayHistoryYahoo_Table[Symbol],CurrenciesDayHistoryYahoo_Table[Date],"Open")</f>
        <v>0.75660000000000005</v>
      </c>
      <c r="J5" s="16">
        <f>RTD("gartle.rtd",,"rtd-pgsql","currencies_day_history_yahoo",CurrenciesDayHistoryYahoo_Table[Symbol],CurrenciesDayHistoryYahoo_Table[Date],"High")</f>
        <v>0.75670000000000004</v>
      </c>
      <c r="K5" s="16">
        <f>RTD("gartle.rtd",,"rtd-pgsql","currencies_day_history_yahoo",CurrenciesDayHistoryYahoo_Table[Symbol],CurrenciesDayHistoryYahoo_Table[Date],"Low")</f>
        <v>0.746</v>
      </c>
      <c r="L5" s="9">
        <f>RTD("gartle.rtd",,"rtd-pgsql","currencies_day_history_yahoo",CurrenciesDayHistoryYahoo_Table[Symbol],CurrenciesDayHistoryYahoo_Table[Date],"LastUpdateTimeStamp")</f>
        <v>42131.023208009261</v>
      </c>
      <c r="M5" s="14" t="str">
        <f>RTD("gartle.rtd",,"rtd-pgsql","currencies_day_history_yahoo",CurrenciesDayHistoryYahoo_Table[Symbol],CurrenciesDayHistoryYahoo_Table[Date],"RTD_LastMessage")</f>
        <v/>
      </c>
    </row>
    <row r="6" spans="2:13" x14ac:dyDescent="0.25">
      <c r="B6" s="7">
        <v>2</v>
      </c>
      <c r="C6" s="7" t="s">
        <v>292</v>
      </c>
      <c r="D6" s="8">
        <v>42130</v>
      </c>
      <c r="E6" s="9">
        <f>RTD("gartle.rtd",,"rtd-pgsql","currencies_day_history_yahoo",CurrenciesDayHistoryYahoo_Table[Symbol],CurrenciesDayHistoryYahoo_Table[Date],"LastTradeTime")</f>
        <v>0.94097222222222221</v>
      </c>
      <c r="F6" s="16">
        <f>RTD("gartle.rtd",,"rtd-pgsql","currencies_day_history_yahoo",CurrenciesDayHistoryYahoo_Table[Symbol],CurrenciesDayHistoryYahoo_Table[Date],"Last")</f>
        <v>1.1347</v>
      </c>
      <c r="G6" s="16">
        <f>RTD("gartle.rtd",,"rtd-pgsql","currencies_day_history_yahoo",CurrenciesDayHistoryYahoo_Table[Symbol],CurrenciesDayHistoryYahoo_Table[Date],"Change")</f>
        <v>1.61E-2</v>
      </c>
      <c r="H6" s="17">
        <f>RTD("gartle.rtd",,"rtd-pgsql","currencies_day_history_yahoo",CurrenciesDayHistoryYahoo_Table[Symbol],CurrenciesDayHistoryYahoo_Table[Date],"PercentChange")</f>
        <v>1.4429000000000001E-2</v>
      </c>
      <c r="I6" s="16">
        <f>RTD("gartle.rtd",,"rtd-pgsql","currencies_day_history_yahoo",CurrenciesDayHistoryYahoo_Table[Symbol],CurrenciesDayHistoryYahoo_Table[Date],"Open")</f>
        <v>1.1187</v>
      </c>
      <c r="J6" s="16">
        <f>RTD("gartle.rtd",,"rtd-pgsql","currencies_day_history_yahoo",CurrenciesDayHistoryYahoo_Table[Symbol],CurrenciesDayHistoryYahoo_Table[Date],"High")</f>
        <v>1.137</v>
      </c>
      <c r="K6" s="16">
        <f>RTD("gartle.rtd",,"rtd-pgsql","currencies_day_history_yahoo",CurrenciesDayHistoryYahoo_Table[Symbol],CurrenciesDayHistoryYahoo_Table[Date],"Low")</f>
        <v>1.1173999999999999</v>
      </c>
      <c r="L6" s="9">
        <f>RTD("gartle.rtd",,"rtd-pgsql","currencies_day_history_yahoo",CurrenciesDayHistoryYahoo_Table[Symbol],CurrenciesDayHistoryYahoo_Table[Date],"LastUpdateTimeStamp")</f>
        <v>42131.023207916667</v>
      </c>
      <c r="M6" s="14" t="str">
        <f>RTD("gartle.rtd",,"rtd-pgsql","currencies_day_history_yahoo",CurrenciesDayHistoryYahoo_Table[Symbol],CurrenciesDayHistoryYahoo_Table[Date],"RTD_LastMessage")</f>
        <v/>
      </c>
    </row>
    <row r="7" spans="2:13" x14ac:dyDescent="0.25">
      <c r="B7" s="7">
        <v>3</v>
      </c>
      <c r="C7" s="7" t="s">
        <v>293</v>
      </c>
      <c r="D7" s="8">
        <v>42130</v>
      </c>
      <c r="E7" s="9">
        <f>RTD("gartle.rtd",,"rtd-pgsql","currencies_day_history_yahoo",CurrenciesDayHistoryYahoo_Table[Symbol],CurrenciesDayHistoryYahoo_Table[Date],"LastTradeTime")</f>
        <v>0.94097222222222221</v>
      </c>
      <c r="F7" s="16">
        <f>RTD("gartle.rtd",,"rtd-pgsql","currencies_day_history_yahoo",CurrenciesDayHistoryYahoo_Table[Symbol],CurrenciesDayHistoryYahoo_Table[Date],"Last")</f>
        <v>0.7974</v>
      </c>
      <c r="G7" s="16">
        <f>RTD("gartle.rtd",,"rtd-pgsql","currencies_day_history_yahoo",CurrenciesDayHistoryYahoo_Table[Symbol],CurrenciesDayHistoryYahoo_Table[Date],"Change")</f>
        <v>3.2000000000000002E-3</v>
      </c>
      <c r="H7" s="17">
        <f>RTD("gartle.rtd",,"rtd-pgsql","currencies_day_history_yahoo",CurrenciesDayHistoryYahoo_Table[Symbol],CurrenciesDayHistoryYahoo_Table[Date],"PercentChange")</f>
        <v>4.0670000000000003E-3</v>
      </c>
      <c r="I7" s="16">
        <f>RTD("gartle.rtd",,"rtd-pgsql","currencies_day_history_yahoo",CurrenciesDayHistoryYahoo_Table[Symbol],CurrenciesDayHistoryYahoo_Table[Date],"Open")</f>
        <v>0.79400000000000004</v>
      </c>
      <c r="J7" s="16">
        <f>RTD("gartle.rtd",,"rtd-pgsql","currencies_day_history_yahoo",CurrenciesDayHistoryYahoo_Table[Symbol],CurrenciesDayHistoryYahoo_Table[Date],"High")</f>
        <v>0.80310000000000004</v>
      </c>
      <c r="K7" s="16">
        <f>RTD("gartle.rtd",,"rtd-pgsql","currencies_day_history_yahoo",CurrenciesDayHistoryYahoo_Table[Symbol],CurrenciesDayHistoryYahoo_Table[Date],"Low")</f>
        <v>0.79179999999999995</v>
      </c>
      <c r="L7" s="9">
        <f>RTD("gartle.rtd",,"rtd-pgsql","currencies_day_history_yahoo",CurrenciesDayHistoryYahoo_Table[Symbol],CurrenciesDayHistoryYahoo_Table[Date],"LastUpdateTimeStamp")</f>
        <v>42131.023207986109</v>
      </c>
      <c r="M7" s="14" t="str">
        <f>RTD("gartle.rtd",,"rtd-pgsql","currencies_day_history_yahoo",CurrenciesDayHistoryYahoo_Table[Symbol],CurrenciesDayHistoryYahoo_Table[Date],"RTD_LastMessage")</f>
        <v/>
      </c>
    </row>
    <row r="8" spans="2:13" x14ac:dyDescent="0.25">
      <c r="B8" s="7">
        <v>4</v>
      </c>
      <c r="C8" s="7" t="s">
        <v>294</v>
      </c>
      <c r="D8" s="8">
        <v>42130</v>
      </c>
      <c r="E8" s="9">
        <f>RTD("gartle.rtd",,"rtd-pgsql","currencies_day_history_yahoo",CurrenciesDayHistoryYahoo_Table[Symbol],CurrenciesDayHistoryYahoo_Table[Date],"LastTradeTime")</f>
        <v>0.94097222222222221</v>
      </c>
      <c r="F8" s="16">
        <f>RTD("gartle.rtd",,"rtd-pgsql","currencies_day_history_yahoo",CurrenciesDayHistoryYahoo_Table[Symbol],CurrenciesDayHistoryYahoo_Table[Date],"Last")</f>
        <v>1.2041999999999999</v>
      </c>
      <c r="G8" s="16">
        <f>RTD("gartle.rtd",,"rtd-pgsql","currencies_day_history_yahoo",CurrenciesDayHistoryYahoo_Table[Symbol],CurrenciesDayHistoryYahoo_Table[Date],"Change")</f>
        <v>-2.5999999999999999E-3</v>
      </c>
      <c r="H8" s="17">
        <f>RTD("gartle.rtd",,"rtd-pgsql","currencies_day_history_yahoo",CurrenciesDayHistoryYahoo_Table[Symbol],CurrenciesDayHistoryYahoo_Table[Date],"PercentChange")</f>
        <v>-2.1540000000000001E-3</v>
      </c>
      <c r="I8" s="16">
        <f>RTD("gartle.rtd",,"rtd-pgsql","currencies_day_history_yahoo",CurrenciesDayHistoryYahoo_Table[Symbol],CurrenciesDayHistoryYahoo_Table[Date],"Open")</f>
        <v>1.2068000000000001</v>
      </c>
      <c r="J8" s="16">
        <f>RTD("gartle.rtd",,"rtd-pgsql","currencies_day_history_yahoo",CurrenciesDayHistoryYahoo_Table[Symbol],CurrenciesDayHistoryYahoo_Table[Date],"High")</f>
        <v>1.2089000000000001</v>
      </c>
      <c r="K8" s="16">
        <f>RTD("gartle.rtd",,"rtd-pgsql","currencies_day_history_yahoo",CurrenciesDayHistoryYahoo_Table[Symbol],CurrenciesDayHistoryYahoo_Table[Date],"Low")</f>
        <v>1.1940999999999999</v>
      </c>
      <c r="L8" s="9">
        <f>RTD("gartle.rtd",,"rtd-pgsql","currencies_day_history_yahoo",CurrenciesDayHistoryYahoo_Table[Symbol],CurrenciesDayHistoryYahoo_Table[Date],"LastUpdateTimeStamp")</f>
        <v>42131.02320797454</v>
      </c>
      <c r="M8" s="14" t="str">
        <f>RTD("gartle.rtd",,"rtd-pgsql","currencies_day_history_yahoo",CurrenciesDayHistoryYahoo_Table[Symbol],CurrenciesDayHistoryYahoo_Table[Date],"RTD_LastMessage")</f>
        <v/>
      </c>
    </row>
    <row r="9" spans="2:13" x14ac:dyDescent="0.25">
      <c r="B9" s="7">
        <v>5</v>
      </c>
      <c r="C9" s="7" t="s">
        <v>295</v>
      </c>
      <c r="D9" s="8">
        <v>42130</v>
      </c>
      <c r="E9" s="9">
        <f>RTD("gartle.rtd",,"rtd-pgsql","currencies_day_history_yahoo",CurrenciesDayHistoryYahoo_Table[Symbol],CurrenciesDayHistoryYahoo_Table[Date],"LastTradeTime")</f>
        <v>0.94097222222222221</v>
      </c>
      <c r="F9" s="16">
        <f>RTD("gartle.rtd",,"rtd-pgsql","currencies_day_history_yahoo",CurrenciesDayHistoryYahoo_Table[Symbol],CurrenciesDayHistoryYahoo_Table[Date],"Last")</f>
        <v>1.5246</v>
      </c>
      <c r="G9" s="16">
        <f>RTD("gartle.rtd",,"rtd-pgsql","currencies_day_history_yahoo",CurrenciesDayHistoryYahoo_Table[Symbol],CurrenciesDayHistoryYahoo_Table[Date],"Change")</f>
        <v>6.8999999999999999E-3</v>
      </c>
      <c r="H9" s="17">
        <f>RTD("gartle.rtd",,"rtd-pgsql","currencies_day_history_yahoo",CurrenciesDayHistoryYahoo_Table[Symbol],CurrenciesDayHistoryYahoo_Table[Date],"PercentChange")</f>
        <v>4.5129999999999997E-3</v>
      </c>
      <c r="I9" s="16">
        <f>RTD("gartle.rtd",,"rtd-pgsql","currencies_day_history_yahoo",CurrenciesDayHistoryYahoo_Table[Symbol],CurrenciesDayHistoryYahoo_Table[Date],"Open")</f>
        <v>1.5181</v>
      </c>
      <c r="J9" s="16">
        <f>RTD("gartle.rtd",,"rtd-pgsql","currencies_day_history_yahoo",CurrenciesDayHistoryYahoo_Table[Symbol],CurrenciesDayHistoryYahoo_Table[Date],"High")</f>
        <v>1.5287999999999999</v>
      </c>
      <c r="K9" s="16">
        <f>RTD("gartle.rtd",,"rtd-pgsql","currencies_day_history_yahoo",CurrenciesDayHistoryYahoo_Table[Symbol],CurrenciesDayHistoryYahoo_Table[Date],"Low")</f>
        <v>1.5150999999999999</v>
      </c>
      <c r="L9" s="9">
        <f>RTD("gartle.rtd",,"rtd-pgsql","currencies_day_history_yahoo",CurrenciesDayHistoryYahoo_Table[Symbol],CurrenciesDayHistoryYahoo_Table[Date],"LastUpdateTimeStamp")</f>
        <v>42131.023207962964</v>
      </c>
      <c r="M9" s="14" t="str">
        <f>RTD("gartle.rtd",,"rtd-pgsql","currencies_day_history_yahoo",CurrenciesDayHistoryYahoo_Table[Symbol],CurrenciesDayHistoryYahoo_Table[Date],"RTD_LastMessage")</f>
        <v/>
      </c>
    </row>
    <row r="10" spans="2:13" x14ac:dyDescent="0.25">
      <c r="B10" s="7">
        <v>6</v>
      </c>
      <c r="C10" s="7" t="s">
        <v>296</v>
      </c>
      <c r="D10" s="8">
        <v>42130</v>
      </c>
      <c r="E10" s="9">
        <f>RTD("gartle.rtd",,"rtd-pgsql","currencies_day_history_yahoo",CurrenciesDayHistoryYahoo_Table[Symbol],CurrenciesDayHistoryYahoo_Table[Date],"LastTradeTime")</f>
        <v>0.94097222222222221</v>
      </c>
      <c r="F10" s="16">
        <f>RTD("gartle.rtd",,"rtd-pgsql","currencies_day_history_yahoo",CurrenciesDayHistoryYahoo_Table[Symbol],CurrenciesDayHistoryYahoo_Table[Date],"Last")</f>
        <v>0.91610000000000003</v>
      </c>
      <c r="G10" s="16">
        <f>RTD("gartle.rtd",,"rtd-pgsql","currencies_day_history_yahoo",CurrenciesDayHistoryYahoo_Table[Symbol],CurrenciesDayHistoryYahoo_Table[Date],"Change")</f>
        <v>-1.04E-2</v>
      </c>
      <c r="H10" s="17">
        <f>RTD("gartle.rtd",,"rtd-pgsql","currencies_day_history_yahoo",CurrenciesDayHistoryYahoo_Table[Symbol],CurrenciesDayHistoryYahoo_Table[Date],"PercentChange")</f>
        <v>-1.1203000000000001E-2</v>
      </c>
      <c r="I10" s="16">
        <f>RTD("gartle.rtd",,"rtd-pgsql","currencies_day_history_yahoo",CurrenciesDayHistoryYahoo_Table[Symbol],CurrenciesDayHistoryYahoo_Table[Date],"Open")</f>
        <v>0.9264</v>
      </c>
      <c r="J10" s="16">
        <f>RTD("gartle.rtd",,"rtd-pgsql","currencies_day_history_yahoo",CurrenciesDayHistoryYahoo_Table[Symbol],CurrenciesDayHistoryYahoo_Table[Date],"High")</f>
        <v>0.92820000000000003</v>
      </c>
      <c r="K10" s="16">
        <f>RTD("gartle.rtd",,"rtd-pgsql","currencies_day_history_yahoo",CurrenciesDayHistoryYahoo_Table[Symbol],CurrenciesDayHistoryYahoo_Table[Date],"Low")</f>
        <v>0.91139999999999999</v>
      </c>
      <c r="L10" s="9">
        <f>RTD("gartle.rtd",,"rtd-pgsql","currencies_day_history_yahoo",CurrenciesDayHistoryYahoo_Table[Symbol],CurrenciesDayHistoryYahoo_Table[Date],"LastUpdateTimeStamp")</f>
        <v>42131.023208032406</v>
      </c>
      <c r="M10" s="14" t="str">
        <f>RTD("gartle.rtd",,"rtd-pgsql","currencies_day_history_yahoo",CurrenciesDayHistoryYahoo_Table[Symbol],CurrenciesDayHistoryYahoo_Table[Date],"RTD_LastMessage")</f>
        <v/>
      </c>
    </row>
    <row r="11" spans="2:13" x14ac:dyDescent="0.25">
      <c r="B11" s="7">
        <v>7</v>
      </c>
      <c r="C11" s="7" t="s">
        <v>297</v>
      </c>
      <c r="D11" s="8">
        <v>42130</v>
      </c>
      <c r="E11" s="9">
        <f>RTD("gartle.rtd",,"rtd-pgsql","currencies_day_history_yahoo",CurrenciesDayHistoryYahoo_Table[Symbol],CurrenciesDayHistoryYahoo_Table[Date],"LastTradeTime")</f>
        <v>0.94097222222222221</v>
      </c>
      <c r="F11" s="16">
        <f>RTD("gartle.rtd",,"rtd-pgsql","currencies_day_history_yahoo",CurrenciesDayHistoryYahoo_Table[Symbol],CurrenciesDayHistoryYahoo_Table[Date],"Last")</f>
        <v>119.452</v>
      </c>
      <c r="G11" s="16">
        <f>RTD("gartle.rtd",,"rtd-pgsql","currencies_day_history_yahoo",CurrenciesDayHistoryYahoo_Table[Symbol],CurrenciesDayHistoryYahoo_Table[Date],"Change")</f>
        <v>-0.42299999999999999</v>
      </c>
      <c r="H11" s="17">
        <f>RTD("gartle.rtd",,"rtd-pgsql","currencies_day_history_yahoo",CurrenciesDayHistoryYahoo_Table[Symbol],CurrenciesDayHistoryYahoo_Table[Date],"PercentChange")</f>
        <v>-3.529E-3</v>
      </c>
      <c r="I11" s="16">
        <f>RTD("gartle.rtd",,"rtd-pgsql","currencies_day_history_yahoo",CurrenciesDayHistoryYahoo_Table[Symbol],CurrenciesDayHistoryYahoo_Table[Date],"Open")</f>
        <v>119.8685</v>
      </c>
      <c r="J11" s="16">
        <f>RTD("gartle.rtd",,"rtd-pgsql","currencies_day_history_yahoo",CurrenciesDayHistoryYahoo_Table[Symbol],CurrenciesDayHistoryYahoo_Table[Date],"High")</f>
        <v>120.042</v>
      </c>
      <c r="K11" s="16">
        <f>RTD("gartle.rtd",,"rtd-pgsql","currencies_day_history_yahoo",CurrenciesDayHistoryYahoo_Table[Symbol],CurrenciesDayHistoryYahoo_Table[Date],"Low")</f>
        <v>119.221</v>
      </c>
      <c r="L11" s="9">
        <f>RTD("gartle.rtd",,"rtd-pgsql","currencies_day_history_yahoo",CurrenciesDayHistoryYahoo_Table[Symbol],CurrenciesDayHistoryYahoo_Table[Date],"LastUpdateTimeStamp")</f>
        <v>42131.02320802083</v>
      </c>
      <c r="M11" s="14" t="str">
        <f>RTD("gartle.rtd",,"rtd-pgsql","currencies_day_history_yahoo",CurrenciesDayHistoryYahoo_Table[Symbol],CurrenciesDayHistoryYahoo_Table[Date],"RTD_LastMessage")</f>
        <v/>
      </c>
    </row>
  </sheetData>
  <conditionalFormatting sqref="H4:H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0"/>
  <sheetViews>
    <sheetView workbookViewId="0">
      <pane ySplit="1" topLeftCell="A928" activePane="bottomLeft" state="frozenSplit"/>
      <selection pane="bottomLeft" activeCell="I3" sqref="I3"/>
    </sheetView>
  </sheetViews>
  <sheetFormatPr defaultRowHeight="15" x14ac:dyDescent="0.25"/>
  <cols>
    <col min="1" max="1" width="29.85546875" customWidth="1"/>
    <col min="2" max="2" width="26.7109375" customWidth="1"/>
    <col min="9" max="9" width="73.140625" bestFit="1" customWidth="1"/>
  </cols>
  <sheetData>
    <row r="1" spans="1:9" x14ac:dyDescent="0.25">
      <c r="A1" s="1" t="s">
        <v>8</v>
      </c>
    </row>
    <row r="2" spans="1:9" x14ac:dyDescent="0.25">
      <c r="A2" t="s">
        <v>355</v>
      </c>
    </row>
    <row r="3" spans="1:9" x14ac:dyDescent="0.25">
      <c r="A3" t="s">
        <v>356</v>
      </c>
      <c r="B3" t="s">
        <v>357</v>
      </c>
      <c r="C3" t="s">
        <v>358</v>
      </c>
      <c r="D3" t="s">
        <v>359</v>
      </c>
      <c r="E3" t="s">
        <v>360</v>
      </c>
      <c r="F3" t="s">
        <v>361</v>
      </c>
    </row>
    <row r="4" spans="1:9" x14ac:dyDescent="0.25">
      <c r="A4" t="s">
        <v>362</v>
      </c>
    </row>
    <row r="5" spans="1:9" x14ac:dyDescent="0.25">
      <c r="A5" t="s">
        <v>363</v>
      </c>
    </row>
    <row r="6" spans="1:9" x14ac:dyDescent="0.25">
      <c r="C6" t="s">
        <v>359</v>
      </c>
      <c r="D6" t="s">
        <v>364</v>
      </c>
      <c r="E6" t="s">
        <v>365</v>
      </c>
      <c r="I6" t="s">
        <v>366</v>
      </c>
    </row>
    <row r="7" spans="1:9" x14ac:dyDescent="0.25">
      <c r="C7" t="s">
        <v>359</v>
      </c>
      <c r="D7" t="s">
        <v>367</v>
      </c>
      <c r="E7" t="s">
        <v>365</v>
      </c>
      <c r="I7" t="s">
        <v>368</v>
      </c>
    </row>
    <row r="8" spans="1:9" x14ac:dyDescent="0.25">
      <c r="C8" t="s">
        <v>359</v>
      </c>
      <c r="D8" t="s">
        <v>369</v>
      </c>
      <c r="E8" t="s">
        <v>365</v>
      </c>
      <c r="I8" t="s">
        <v>370</v>
      </c>
    </row>
    <row r="9" spans="1:9" x14ac:dyDescent="0.25">
      <c r="C9" t="s">
        <v>359</v>
      </c>
      <c r="D9" t="s">
        <v>371</v>
      </c>
      <c r="E9" t="s">
        <v>365</v>
      </c>
      <c r="I9" t="s">
        <v>372</v>
      </c>
    </row>
    <row r="10" spans="1:9" x14ac:dyDescent="0.25">
      <c r="C10" t="s">
        <v>359</v>
      </c>
      <c r="D10" t="s">
        <v>373</v>
      </c>
      <c r="E10" t="s">
        <v>365</v>
      </c>
      <c r="I10" t="s">
        <v>374</v>
      </c>
    </row>
    <row r="11" spans="1:9" x14ac:dyDescent="0.25">
      <c r="C11" t="s">
        <v>359</v>
      </c>
      <c r="D11" t="s">
        <v>375</v>
      </c>
      <c r="E11" t="s">
        <v>365</v>
      </c>
      <c r="I11" t="s">
        <v>376</v>
      </c>
    </row>
    <row r="12" spans="1:9" x14ac:dyDescent="0.25">
      <c r="C12" t="s">
        <v>359</v>
      </c>
      <c r="D12" t="s">
        <v>377</v>
      </c>
      <c r="E12" t="s">
        <v>365</v>
      </c>
      <c r="I12" t="s">
        <v>378</v>
      </c>
    </row>
    <row r="13" spans="1:9" x14ac:dyDescent="0.25">
      <c r="C13" t="s">
        <v>359</v>
      </c>
      <c r="D13" t="s">
        <v>379</v>
      </c>
      <c r="E13" t="s">
        <v>365</v>
      </c>
      <c r="I13" t="s">
        <v>380</v>
      </c>
    </row>
    <row r="14" spans="1:9" x14ac:dyDescent="0.25">
      <c r="C14" t="s">
        <v>359</v>
      </c>
      <c r="D14" t="s">
        <v>381</v>
      </c>
      <c r="E14" t="s">
        <v>365</v>
      </c>
      <c r="I14" t="s">
        <v>382</v>
      </c>
    </row>
    <row r="15" spans="1:9" x14ac:dyDescent="0.25">
      <c r="C15" t="s">
        <v>359</v>
      </c>
      <c r="D15" t="s">
        <v>383</v>
      </c>
      <c r="E15" t="s">
        <v>365</v>
      </c>
      <c r="I15" t="s">
        <v>384</v>
      </c>
    </row>
    <row r="16" spans="1:9" x14ac:dyDescent="0.25">
      <c r="C16" t="s">
        <v>359</v>
      </c>
      <c r="D16" t="s">
        <v>385</v>
      </c>
      <c r="E16" t="s">
        <v>365</v>
      </c>
      <c r="I16" t="s">
        <v>386</v>
      </c>
    </row>
    <row r="17" spans="3:9" x14ac:dyDescent="0.25">
      <c r="C17" t="s">
        <v>359</v>
      </c>
      <c r="D17" t="s">
        <v>387</v>
      </c>
      <c r="E17" t="s">
        <v>365</v>
      </c>
      <c r="I17" t="s">
        <v>388</v>
      </c>
    </row>
    <row r="18" spans="3:9" x14ac:dyDescent="0.25">
      <c r="C18" t="s">
        <v>359</v>
      </c>
      <c r="D18" t="s">
        <v>389</v>
      </c>
      <c r="E18" t="s">
        <v>365</v>
      </c>
      <c r="I18" t="s">
        <v>390</v>
      </c>
    </row>
    <row r="19" spans="3:9" x14ac:dyDescent="0.25">
      <c r="C19" t="s">
        <v>359</v>
      </c>
      <c r="D19" t="s">
        <v>391</v>
      </c>
      <c r="E19" t="s">
        <v>365</v>
      </c>
      <c r="I19" t="s">
        <v>392</v>
      </c>
    </row>
    <row r="20" spans="3:9" x14ac:dyDescent="0.25">
      <c r="C20" t="s">
        <v>359</v>
      </c>
      <c r="D20" t="s">
        <v>393</v>
      </c>
      <c r="E20" t="s">
        <v>365</v>
      </c>
      <c r="I20" t="s">
        <v>394</v>
      </c>
    </row>
    <row r="21" spans="3:9" x14ac:dyDescent="0.25">
      <c r="C21" t="s">
        <v>359</v>
      </c>
      <c r="D21" t="s">
        <v>395</v>
      </c>
      <c r="E21" t="s">
        <v>365</v>
      </c>
      <c r="I21" t="s">
        <v>396</v>
      </c>
    </row>
    <row r="22" spans="3:9" x14ac:dyDescent="0.25">
      <c r="C22" t="s">
        <v>359</v>
      </c>
      <c r="D22" t="s">
        <v>397</v>
      </c>
      <c r="E22" t="s">
        <v>365</v>
      </c>
      <c r="I22" t="s">
        <v>398</v>
      </c>
    </row>
    <row r="23" spans="3:9" x14ac:dyDescent="0.25">
      <c r="C23" t="s">
        <v>359</v>
      </c>
      <c r="D23" t="s">
        <v>399</v>
      </c>
      <c r="E23" t="s">
        <v>365</v>
      </c>
      <c r="I23" t="s">
        <v>400</v>
      </c>
    </row>
    <row r="24" spans="3:9" x14ac:dyDescent="0.25">
      <c r="C24" t="s">
        <v>359</v>
      </c>
      <c r="D24" t="s">
        <v>401</v>
      </c>
      <c r="E24" t="s">
        <v>365</v>
      </c>
      <c r="I24" t="s">
        <v>402</v>
      </c>
    </row>
    <row r="25" spans="3:9" x14ac:dyDescent="0.25">
      <c r="C25" t="s">
        <v>359</v>
      </c>
      <c r="D25" t="s">
        <v>403</v>
      </c>
      <c r="E25" t="s">
        <v>365</v>
      </c>
      <c r="I25" t="s">
        <v>404</v>
      </c>
    </row>
    <row r="26" spans="3:9" x14ac:dyDescent="0.25">
      <c r="C26" t="s">
        <v>359</v>
      </c>
      <c r="D26" t="s">
        <v>405</v>
      </c>
      <c r="E26" t="s">
        <v>365</v>
      </c>
      <c r="I26" t="s">
        <v>406</v>
      </c>
    </row>
    <row r="27" spans="3:9" x14ac:dyDescent="0.25">
      <c r="C27" t="s">
        <v>359</v>
      </c>
      <c r="D27" t="s">
        <v>407</v>
      </c>
      <c r="E27" t="s">
        <v>365</v>
      </c>
      <c r="I27" t="s">
        <v>408</v>
      </c>
    </row>
    <row r="28" spans="3:9" x14ac:dyDescent="0.25">
      <c r="C28" t="s">
        <v>359</v>
      </c>
      <c r="D28" t="s">
        <v>409</v>
      </c>
      <c r="E28" t="s">
        <v>365</v>
      </c>
      <c r="I28" t="s">
        <v>410</v>
      </c>
    </row>
    <row r="29" spans="3:9" x14ac:dyDescent="0.25">
      <c r="C29" t="s">
        <v>359</v>
      </c>
      <c r="D29" t="s">
        <v>411</v>
      </c>
      <c r="E29" t="s">
        <v>365</v>
      </c>
      <c r="I29" t="s">
        <v>412</v>
      </c>
    </row>
    <row r="30" spans="3:9" x14ac:dyDescent="0.25">
      <c r="C30" t="s">
        <v>359</v>
      </c>
      <c r="D30" t="s">
        <v>413</v>
      </c>
      <c r="E30" t="s">
        <v>365</v>
      </c>
      <c r="I30" t="s">
        <v>414</v>
      </c>
    </row>
    <row r="31" spans="3:9" x14ac:dyDescent="0.25">
      <c r="C31" t="s">
        <v>359</v>
      </c>
      <c r="D31" t="s">
        <v>415</v>
      </c>
      <c r="E31" t="s">
        <v>365</v>
      </c>
      <c r="I31" t="s">
        <v>416</v>
      </c>
    </row>
    <row r="32" spans="3:9" x14ac:dyDescent="0.25">
      <c r="C32" t="s">
        <v>359</v>
      </c>
      <c r="D32" t="s">
        <v>417</v>
      </c>
      <c r="E32" t="s">
        <v>365</v>
      </c>
      <c r="I32" t="s">
        <v>418</v>
      </c>
    </row>
    <row r="33" spans="3:9" x14ac:dyDescent="0.25">
      <c r="C33" t="s">
        <v>359</v>
      </c>
      <c r="D33" t="s">
        <v>419</v>
      </c>
      <c r="E33" t="s">
        <v>365</v>
      </c>
      <c r="I33" t="s">
        <v>420</v>
      </c>
    </row>
    <row r="34" spans="3:9" x14ac:dyDescent="0.25">
      <c r="C34" t="s">
        <v>359</v>
      </c>
      <c r="D34" t="s">
        <v>421</v>
      </c>
      <c r="E34" t="s">
        <v>365</v>
      </c>
      <c r="I34" t="s">
        <v>422</v>
      </c>
    </row>
    <row r="35" spans="3:9" x14ac:dyDescent="0.25">
      <c r="C35" t="s">
        <v>359</v>
      </c>
      <c r="D35" t="s">
        <v>423</v>
      </c>
      <c r="E35" t="s">
        <v>365</v>
      </c>
      <c r="I35" t="s">
        <v>424</v>
      </c>
    </row>
    <row r="36" spans="3:9" x14ac:dyDescent="0.25">
      <c r="C36" t="s">
        <v>359</v>
      </c>
      <c r="D36" t="s">
        <v>425</v>
      </c>
      <c r="E36" t="s">
        <v>365</v>
      </c>
      <c r="I36" t="s">
        <v>426</v>
      </c>
    </row>
    <row r="37" spans="3:9" x14ac:dyDescent="0.25">
      <c r="C37" t="s">
        <v>359</v>
      </c>
      <c r="D37" t="s">
        <v>427</v>
      </c>
      <c r="E37" t="s">
        <v>365</v>
      </c>
      <c r="I37" t="s">
        <v>428</v>
      </c>
    </row>
    <row r="38" spans="3:9" x14ac:dyDescent="0.25">
      <c r="C38" t="s">
        <v>359</v>
      </c>
      <c r="D38" t="s">
        <v>429</v>
      </c>
      <c r="E38" t="s">
        <v>365</v>
      </c>
      <c r="I38" t="s">
        <v>430</v>
      </c>
    </row>
    <row r="39" spans="3:9" x14ac:dyDescent="0.25">
      <c r="C39" t="s">
        <v>359</v>
      </c>
      <c r="D39" t="s">
        <v>431</v>
      </c>
      <c r="E39" t="s">
        <v>365</v>
      </c>
      <c r="I39" t="s">
        <v>432</v>
      </c>
    </row>
    <row r="40" spans="3:9" x14ac:dyDescent="0.25">
      <c r="C40" t="s">
        <v>359</v>
      </c>
      <c r="D40" t="s">
        <v>433</v>
      </c>
      <c r="E40" t="s">
        <v>365</v>
      </c>
      <c r="I40" t="s">
        <v>434</v>
      </c>
    </row>
    <row r="41" spans="3:9" x14ac:dyDescent="0.25">
      <c r="C41" t="s">
        <v>359</v>
      </c>
      <c r="D41" t="s">
        <v>435</v>
      </c>
      <c r="E41" t="s">
        <v>365</v>
      </c>
      <c r="I41" t="s">
        <v>436</v>
      </c>
    </row>
    <row r="42" spans="3:9" x14ac:dyDescent="0.25">
      <c r="C42" t="s">
        <v>359</v>
      </c>
      <c r="D42" t="s">
        <v>437</v>
      </c>
      <c r="E42" t="s">
        <v>365</v>
      </c>
      <c r="I42" t="s">
        <v>438</v>
      </c>
    </row>
    <row r="43" spans="3:9" x14ac:dyDescent="0.25">
      <c r="C43" t="s">
        <v>359</v>
      </c>
      <c r="D43" t="s">
        <v>439</v>
      </c>
      <c r="E43" t="s">
        <v>365</v>
      </c>
      <c r="I43" t="s">
        <v>440</v>
      </c>
    </row>
    <row r="44" spans="3:9" x14ac:dyDescent="0.25">
      <c r="C44" t="s">
        <v>359</v>
      </c>
      <c r="D44" t="s">
        <v>441</v>
      </c>
      <c r="E44" t="s">
        <v>365</v>
      </c>
      <c r="I44" t="s">
        <v>442</v>
      </c>
    </row>
    <row r="45" spans="3:9" x14ac:dyDescent="0.25">
      <c r="C45" t="s">
        <v>359</v>
      </c>
      <c r="D45" t="s">
        <v>443</v>
      </c>
      <c r="E45" t="s">
        <v>365</v>
      </c>
      <c r="I45" t="s">
        <v>444</v>
      </c>
    </row>
    <row r="46" spans="3:9" x14ac:dyDescent="0.25">
      <c r="C46" t="s">
        <v>359</v>
      </c>
      <c r="D46" t="s">
        <v>445</v>
      </c>
      <c r="E46" t="s">
        <v>365</v>
      </c>
      <c r="I46" t="s">
        <v>446</v>
      </c>
    </row>
    <row r="47" spans="3:9" x14ac:dyDescent="0.25">
      <c r="C47" t="s">
        <v>359</v>
      </c>
      <c r="D47" t="s">
        <v>447</v>
      </c>
      <c r="E47" t="s">
        <v>365</v>
      </c>
      <c r="I47" t="s">
        <v>448</v>
      </c>
    </row>
    <row r="48" spans="3:9" x14ac:dyDescent="0.25">
      <c r="C48" t="s">
        <v>359</v>
      </c>
      <c r="D48" t="s">
        <v>449</v>
      </c>
      <c r="E48" t="s">
        <v>365</v>
      </c>
      <c r="I48" t="s">
        <v>450</v>
      </c>
    </row>
    <row r="49" spans="3:9" x14ac:dyDescent="0.25">
      <c r="C49" t="s">
        <v>359</v>
      </c>
      <c r="D49" t="s">
        <v>451</v>
      </c>
      <c r="E49" t="s">
        <v>365</v>
      </c>
      <c r="I49" t="s">
        <v>452</v>
      </c>
    </row>
    <row r="50" spans="3:9" x14ac:dyDescent="0.25">
      <c r="C50" t="s">
        <v>359</v>
      </c>
      <c r="D50" t="s">
        <v>453</v>
      </c>
      <c r="E50" t="s">
        <v>365</v>
      </c>
      <c r="I50" t="s">
        <v>454</v>
      </c>
    </row>
    <row r="51" spans="3:9" x14ac:dyDescent="0.25">
      <c r="C51" t="s">
        <v>359</v>
      </c>
      <c r="D51" t="s">
        <v>455</v>
      </c>
      <c r="E51" t="s">
        <v>365</v>
      </c>
      <c r="I51" t="s">
        <v>456</v>
      </c>
    </row>
    <row r="52" spans="3:9" x14ac:dyDescent="0.25">
      <c r="C52" t="s">
        <v>359</v>
      </c>
      <c r="D52" t="s">
        <v>457</v>
      </c>
      <c r="E52" t="s">
        <v>365</v>
      </c>
      <c r="I52" t="s">
        <v>458</v>
      </c>
    </row>
    <row r="53" spans="3:9" x14ac:dyDescent="0.25">
      <c r="C53" t="s">
        <v>359</v>
      </c>
      <c r="D53" t="s">
        <v>459</v>
      </c>
      <c r="E53" t="s">
        <v>365</v>
      </c>
      <c r="I53" t="s">
        <v>460</v>
      </c>
    </row>
    <row r="54" spans="3:9" x14ac:dyDescent="0.25">
      <c r="C54" t="s">
        <v>359</v>
      </c>
      <c r="D54" t="s">
        <v>461</v>
      </c>
      <c r="E54" t="s">
        <v>365</v>
      </c>
      <c r="I54" t="s">
        <v>462</v>
      </c>
    </row>
    <row r="55" spans="3:9" x14ac:dyDescent="0.25">
      <c r="C55" t="s">
        <v>359</v>
      </c>
      <c r="D55" t="s">
        <v>463</v>
      </c>
      <c r="E55" t="s">
        <v>365</v>
      </c>
      <c r="I55" t="s">
        <v>464</v>
      </c>
    </row>
    <row r="56" spans="3:9" x14ac:dyDescent="0.25">
      <c r="C56" t="s">
        <v>359</v>
      </c>
      <c r="D56" t="s">
        <v>465</v>
      </c>
      <c r="E56" t="s">
        <v>365</v>
      </c>
      <c r="I56" t="s">
        <v>466</v>
      </c>
    </row>
    <row r="57" spans="3:9" x14ac:dyDescent="0.25">
      <c r="C57" t="s">
        <v>359</v>
      </c>
      <c r="D57" t="s">
        <v>467</v>
      </c>
      <c r="E57" t="s">
        <v>365</v>
      </c>
      <c r="I57" t="s">
        <v>468</v>
      </c>
    </row>
    <row r="58" spans="3:9" x14ac:dyDescent="0.25">
      <c r="C58" t="s">
        <v>359</v>
      </c>
      <c r="D58" t="s">
        <v>469</v>
      </c>
      <c r="E58" t="s">
        <v>365</v>
      </c>
      <c r="I58" t="s">
        <v>470</v>
      </c>
    </row>
    <row r="59" spans="3:9" x14ac:dyDescent="0.25">
      <c r="C59" t="s">
        <v>359</v>
      </c>
      <c r="D59" t="s">
        <v>471</v>
      </c>
      <c r="E59" t="s">
        <v>365</v>
      </c>
      <c r="I59" t="s">
        <v>472</v>
      </c>
    </row>
    <row r="60" spans="3:9" x14ac:dyDescent="0.25">
      <c r="C60" t="s">
        <v>359</v>
      </c>
      <c r="D60" t="s">
        <v>473</v>
      </c>
      <c r="E60" t="s">
        <v>365</v>
      </c>
      <c r="I60" t="s">
        <v>474</v>
      </c>
    </row>
    <row r="61" spans="3:9" x14ac:dyDescent="0.25">
      <c r="C61" t="s">
        <v>359</v>
      </c>
      <c r="D61" t="s">
        <v>475</v>
      </c>
      <c r="E61" t="s">
        <v>365</v>
      </c>
      <c r="I61" t="s">
        <v>476</v>
      </c>
    </row>
    <row r="62" spans="3:9" x14ac:dyDescent="0.25">
      <c r="C62" t="s">
        <v>359</v>
      </c>
      <c r="D62" t="s">
        <v>477</v>
      </c>
      <c r="E62" t="s">
        <v>365</v>
      </c>
      <c r="I62" t="s">
        <v>478</v>
      </c>
    </row>
    <row r="63" spans="3:9" x14ac:dyDescent="0.25">
      <c r="C63" t="s">
        <v>359</v>
      </c>
      <c r="D63" t="s">
        <v>479</v>
      </c>
      <c r="E63" t="s">
        <v>365</v>
      </c>
      <c r="I63" t="s">
        <v>480</v>
      </c>
    </row>
    <row r="64" spans="3:9" x14ac:dyDescent="0.25">
      <c r="C64" t="s">
        <v>359</v>
      </c>
      <c r="D64" t="s">
        <v>481</v>
      </c>
      <c r="E64" t="s">
        <v>365</v>
      </c>
      <c r="I64" t="s">
        <v>482</v>
      </c>
    </row>
    <row r="65" spans="3:9" x14ac:dyDescent="0.25">
      <c r="C65" t="s">
        <v>359</v>
      </c>
      <c r="D65" t="s">
        <v>483</v>
      </c>
      <c r="E65" t="s">
        <v>365</v>
      </c>
      <c r="I65" t="s">
        <v>484</v>
      </c>
    </row>
    <row r="66" spans="3:9" x14ac:dyDescent="0.25">
      <c r="C66" t="s">
        <v>359</v>
      </c>
      <c r="D66" t="s">
        <v>485</v>
      </c>
      <c r="E66" t="s">
        <v>365</v>
      </c>
      <c r="I66" t="s">
        <v>486</v>
      </c>
    </row>
    <row r="67" spans="3:9" x14ac:dyDescent="0.25">
      <c r="C67" t="s">
        <v>359</v>
      </c>
      <c r="D67" t="s">
        <v>487</v>
      </c>
      <c r="E67" t="s">
        <v>365</v>
      </c>
      <c r="I67" t="s">
        <v>488</v>
      </c>
    </row>
    <row r="68" spans="3:9" x14ac:dyDescent="0.25">
      <c r="C68" t="s">
        <v>359</v>
      </c>
      <c r="D68" t="s">
        <v>489</v>
      </c>
      <c r="E68" t="s">
        <v>365</v>
      </c>
      <c r="I68" t="s">
        <v>490</v>
      </c>
    </row>
    <row r="69" spans="3:9" x14ac:dyDescent="0.25">
      <c r="C69" t="s">
        <v>358</v>
      </c>
      <c r="D69" t="s">
        <v>364</v>
      </c>
      <c r="E69" t="s">
        <v>105</v>
      </c>
      <c r="I69" t="s">
        <v>491</v>
      </c>
    </row>
    <row r="70" spans="3:9" x14ac:dyDescent="0.25">
      <c r="C70" t="s">
        <v>358</v>
      </c>
      <c r="D70" t="s">
        <v>367</v>
      </c>
      <c r="E70" t="s">
        <v>105</v>
      </c>
      <c r="I70" t="s">
        <v>113</v>
      </c>
    </row>
    <row r="71" spans="3:9" x14ac:dyDescent="0.25">
      <c r="C71" t="s">
        <v>358</v>
      </c>
      <c r="D71" t="s">
        <v>373</v>
      </c>
      <c r="E71" t="s">
        <v>105</v>
      </c>
      <c r="I71" t="s">
        <v>492</v>
      </c>
    </row>
    <row r="72" spans="3:9" x14ac:dyDescent="0.25">
      <c r="C72" t="s">
        <v>358</v>
      </c>
      <c r="D72" t="s">
        <v>383</v>
      </c>
      <c r="E72" t="s">
        <v>105</v>
      </c>
      <c r="I72" t="s">
        <v>493</v>
      </c>
    </row>
    <row r="73" spans="3:9" x14ac:dyDescent="0.25">
      <c r="C73" t="s">
        <v>358</v>
      </c>
      <c r="D73" t="s">
        <v>385</v>
      </c>
      <c r="E73" t="s">
        <v>105</v>
      </c>
      <c r="I73" t="s">
        <v>106</v>
      </c>
    </row>
    <row r="74" spans="3:9" x14ac:dyDescent="0.25">
      <c r="C74" t="s">
        <v>358</v>
      </c>
      <c r="D74" t="s">
        <v>387</v>
      </c>
      <c r="E74" t="s">
        <v>105</v>
      </c>
      <c r="I74" t="s">
        <v>494</v>
      </c>
    </row>
    <row r="75" spans="3:9" x14ac:dyDescent="0.25">
      <c r="C75" t="s">
        <v>358</v>
      </c>
      <c r="D75" t="s">
        <v>389</v>
      </c>
      <c r="E75" t="s">
        <v>105</v>
      </c>
      <c r="I75" t="s">
        <v>495</v>
      </c>
    </row>
    <row r="76" spans="3:9" x14ac:dyDescent="0.25">
      <c r="C76" t="s">
        <v>358</v>
      </c>
      <c r="D76" t="s">
        <v>391</v>
      </c>
      <c r="E76" t="s">
        <v>105</v>
      </c>
      <c r="I76" t="s">
        <v>496</v>
      </c>
    </row>
    <row r="77" spans="3:9" x14ac:dyDescent="0.25">
      <c r="C77" t="s">
        <v>358</v>
      </c>
      <c r="D77" t="s">
        <v>393</v>
      </c>
      <c r="E77" t="s">
        <v>105</v>
      </c>
      <c r="I77" t="s">
        <v>497</v>
      </c>
    </row>
    <row r="78" spans="3:9" x14ac:dyDescent="0.25">
      <c r="C78" t="s">
        <v>358</v>
      </c>
      <c r="D78" t="s">
        <v>395</v>
      </c>
      <c r="E78" t="s">
        <v>105</v>
      </c>
      <c r="I78" t="s">
        <v>498</v>
      </c>
    </row>
    <row r="79" spans="3:9" x14ac:dyDescent="0.25">
      <c r="C79" t="s">
        <v>358</v>
      </c>
      <c r="D79" t="s">
        <v>397</v>
      </c>
      <c r="E79" t="s">
        <v>105</v>
      </c>
      <c r="I79" t="s">
        <v>107</v>
      </c>
    </row>
    <row r="80" spans="3:9" x14ac:dyDescent="0.25">
      <c r="C80" t="s">
        <v>358</v>
      </c>
      <c r="D80" t="s">
        <v>417</v>
      </c>
      <c r="E80" t="s">
        <v>105</v>
      </c>
      <c r="I80" t="s">
        <v>499</v>
      </c>
    </row>
    <row r="81" spans="3:9" x14ac:dyDescent="0.25">
      <c r="C81" t="s">
        <v>358</v>
      </c>
      <c r="D81" t="s">
        <v>419</v>
      </c>
      <c r="E81" t="s">
        <v>105</v>
      </c>
      <c r="I81" t="s">
        <v>500</v>
      </c>
    </row>
    <row r="82" spans="3:9" x14ac:dyDescent="0.25">
      <c r="C82" t="s">
        <v>358</v>
      </c>
      <c r="D82" t="s">
        <v>421</v>
      </c>
      <c r="E82" t="s">
        <v>105</v>
      </c>
      <c r="I82" t="s">
        <v>501</v>
      </c>
    </row>
    <row r="83" spans="3:9" x14ac:dyDescent="0.25">
      <c r="C83" t="s">
        <v>358</v>
      </c>
      <c r="D83" t="s">
        <v>423</v>
      </c>
      <c r="E83" t="s">
        <v>105</v>
      </c>
      <c r="I83" t="s">
        <v>502</v>
      </c>
    </row>
    <row r="84" spans="3:9" x14ac:dyDescent="0.25">
      <c r="C84" t="s">
        <v>358</v>
      </c>
      <c r="D84" t="s">
        <v>425</v>
      </c>
      <c r="E84" t="s">
        <v>105</v>
      </c>
      <c r="I84" t="s">
        <v>503</v>
      </c>
    </row>
    <row r="85" spans="3:9" x14ac:dyDescent="0.25">
      <c r="C85" t="s">
        <v>358</v>
      </c>
      <c r="D85" t="s">
        <v>427</v>
      </c>
      <c r="E85" t="s">
        <v>105</v>
      </c>
      <c r="I85" t="s">
        <v>504</v>
      </c>
    </row>
    <row r="86" spans="3:9" x14ac:dyDescent="0.25">
      <c r="C86" t="s">
        <v>358</v>
      </c>
      <c r="D86" t="s">
        <v>429</v>
      </c>
      <c r="E86" t="s">
        <v>105</v>
      </c>
      <c r="I86" t="s">
        <v>505</v>
      </c>
    </row>
    <row r="87" spans="3:9" x14ac:dyDescent="0.25">
      <c r="C87" t="s">
        <v>358</v>
      </c>
      <c r="D87" t="s">
        <v>431</v>
      </c>
      <c r="E87" t="s">
        <v>105</v>
      </c>
      <c r="I87" t="s">
        <v>506</v>
      </c>
    </row>
    <row r="88" spans="3:9" x14ac:dyDescent="0.25">
      <c r="C88" t="s">
        <v>358</v>
      </c>
      <c r="D88" t="s">
        <v>433</v>
      </c>
      <c r="E88" t="s">
        <v>105</v>
      </c>
      <c r="I88" t="s">
        <v>507</v>
      </c>
    </row>
    <row r="89" spans="3:9" x14ac:dyDescent="0.25">
      <c r="C89" t="s">
        <v>358</v>
      </c>
      <c r="D89" t="s">
        <v>435</v>
      </c>
      <c r="E89" t="s">
        <v>105</v>
      </c>
      <c r="I89" t="s">
        <v>508</v>
      </c>
    </row>
    <row r="90" spans="3:9" x14ac:dyDescent="0.25">
      <c r="C90" t="s">
        <v>358</v>
      </c>
      <c r="D90" t="s">
        <v>437</v>
      </c>
      <c r="E90" t="s">
        <v>105</v>
      </c>
      <c r="I90" t="s">
        <v>108</v>
      </c>
    </row>
    <row r="91" spans="3:9" x14ac:dyDescent="0.25">
      <c r="C91" t="s">
        <v>358</v>
      </c>
      <c r="D91" t="s">
        <v>473</v>
      </c>
      <c r="E91" t="s">
        <v>105</v>
      </c>
      <c r="I91" t="s">
        <v>509</v>
      </c>
    </row>
    <row r="92" spans="3:9" x14ac:dyDescent="0.25">
      <c r="C92" t="s">
        <v>358</v>
      </c>
      <c r="D92" t="s">
        <v>475</v>
      </c>
      <c r="E92" t="s">
        <v>105</v>
      </c>
      <c r="I92" t="s">
        <v>510</v>
      </c>
    </row>
    <row r="93" spans="3:9" x14ac:dyDescent="0.25">
      <c r="C93" t="s">
        <v>358</v>
      </c>
      <c r="D93" t="s">
        <v>477</v>
      </c>
      <c r="E93" t="s">
        <v>105</v>
      </c>
      <c r="I93" t="s">
        <v>511</v>
      </c>
    </row>
    <row r="94" spans="3:9" x14ac:dyDescent="0.25">
      <c r="C94" t="s">
        <v>358</v>
      </c>
      <c r="D94" t="s">
        <v>479</v>
      </c>
      <c r="E94" t="s">
        <v>105</v>
      </c>
      <c r="I94" t="s">
        <v>512</v>
      </c>
    </row>
    <row r="95" spans="3:9" x14ac:dyDescent="0.25">
      <c r="C95" t="s">
        <v>358</v>
      </c>
      <c r="D95" t="s">
        <v>481</v>
      </c>
      <c r="E95" t="s">
        <v>105</v>
      </c>
      <c r="I95" t="s">
        <v>513</v>
      </c>
    </row>
    <row r="96" spans="3:9" x14ac:dyDescent="0.25">
      <c r="C96" t="s">
        <v>358</v>
      </c>
      <c r="D96" t="s">
        <v>483</v>
      </c>
      <c r="E96" t="s">
        <v>105</v>
      </c>
      <c r="I96" t="s">
        <v>104</v>
      </c>
    </row>
    <row r="97" spans="1:14" x14ac:dyDescent="0.25">
      <c r="C97" t="s">
        <v>358</v>
      </c>
      <c r="D97" t="s">
        <v>514</v>
      </c>
      <c r="E97" t="s">
        <v>105</v>
      </c>
      <c r="I97" t="s">
        <v>103</v>
      </c>
    </row>
    <row r="98" spans="1:14" x14ac:dyDescent="0.25">
      <c r="C98" t="s">
        <v>358</v>
      </c>
      <c r="D98" t="s">
        <v>489</v>
      </c>
      <c r="E98" t="s">
        <v>105</v>
      </c>
      <c r="I98" t="s">
        <v>515</v>
      </c>
    </row>
    <row r="99" spans="1:14" x14ac:dyDescent="0.25">
      <c r="A99" t="s">
        <v>516</v>
      </c>
    </row>
    <row r="100" spans="1:14" x14ac:dyDescent="0.25">
      <c r="A100" t="s">
        <v>340</v>
      </c>
    </row>
    <row r="101" spans="1:14" x14ac:dyDescent="0.25">
      <c r="D101" t="s">
        <v>14</v>
      </c>
      <c r="E101" t="s">
        <v>120</v>
      </c>
      <c r="G101" t="s">
        <v>121</v>
      </c>
      <c r="H101" t="s">
        <v>122</v>
      </c>
      <c r="J101" t="s">
        <v>123</v>
      </c>
      <c r="K101" t="s">
        <v>124</v>
      </c>
      <c r="N101" t="s">
        <v>122</v>
      </c>
    </row>
    <row r="102" spans="1:14" x14ac:dyDescent="0.25">
      <c r="D102" t="s">
        <v>32</v>
      </c>
      <c r="E102" t="s">
        <v>125</v>
      </c>
      <c r="G102" t="s">
        <v>121</v>
      </c>
      <c r="H102" t="s">
        <v>122</v>
      </c>
      <c r="J102" t="s">
        <v>123</v>
      </c>
      <c r="N102" t="s">
        <v>122</v>
      </c>
    </row>
    <row r="103" spans="1:14" x14ac:dyDescent="0.25">
      <c r="D103" t="s">
        <v>33</v>
      </c>
      <c r="E103" t="s">
        <v>127</v>
      </c>
      <c r="G103" t="s">
        <v>121</v>
      </c>
      <c r="H103" t="s">
        <v>122</v>
      </c>
      <c r="J103" t="s">
        <v>123</v>
      </c>
      <c r="N103" t="s">
        <v>122</v>
      </c>
    </row>
    <row r="104" spans="1:14" x14ac:dyDescent="0.25">
      <c r="D104" t="s">
        <v>19</v>
      </c>
      <c r="E104" t="s">
        <v>128</v>
      </c>
      <c r="G104" t="s">
        <v>121</v>
      </c>
      <c r="H104" t="s">
        <v>122</v>
      </c>
      <c r="J104" t="s">
        <v>123</v>
      </c>
      <c r="N104" t="s">
        <v>122</v>
      </c>
    </row>
    <row r="105" spans="1:14" x14ac:dyDescent="0.25">
      <c r="D105" t="s">
        <v>20</v>
      </c>
      <c r="E105" t="s">
        <v>129</v>
      </c>
      <c r="G105" t="s">
        <v>121</v>
      </c>
      <c r="H105" t="s">
        <v>122</v>
      </c>
      <c r="J105" t="s">
        <v>123</v>
      </c>
      <c r="N105" t="s">
        <v>122</v>
      </c>
    </row>
    <row r="106" spans="1:14" x14ac:dyDescent="0.25">
      <c r="D106" t="s">
        <v>21</v>
      </c>
      <c r="E106" t="s">
        <v>130</v>
      </c>
      <c r="G106" t="s">
        <v>121</v>
      </c>
      <c r="H106" t="s">
        <v>122</v>
      </c>
      <c r="J106" t="s">
        <v>123</v>
      </c>
      <c r="N106" t="s">
        <v>122</v>
      </c>
    </row>
    <row r="107" spans="1:14" x14ac:dyDescent="0.25">
      <c r="D107" t="s">
        <v>34</v>
      </c>
      <c r="E107" t="s">
        <v>131</v>
      </c>
      <c r="G107" t="s">
        <v>121</v>
      </c>
      <c r="H107" t="s">
        <v>122</v>
      </c>
      <c r="J107" t="s">
        <v>123</v>
      </c>
      <c r="N107" t="s">
        <v>122</v>
      </c>
    </row>
    <row r="108" spans="1:14" x14ac:dyDescent="0.25">
      <c r="D108" t="s">
        <v>35</v>
      </c>
      <c r="E108" t="s">
        <v>132</v>
      </c>
      <c r="G108" t="s">
        <v>121</v>
      </c>
      <c r="H108" t="s">
        <v>122</v>
      </c>
      <c r="J108" t="s">
        <v>123</v>
      </c>
      <c r="N108" t="s">
        <v>122</v>
      </c>
    </row>
    <row r="109" spans="1:14" x14ac:dyDescent="0.25">
      <c r="D109" t="s">
        <v>36</v>
      </c>
      <c r="E109" t="s">
        <v>133</v>
      </c>
      <c r="G109" t="s">
        <v>121</v>
      </c>
      <c r="H109" t="s">
        <v>122</v>
      </c>
      <c r="J109" t="s">
        <v>123</v>
      </c>
      <c r="N109" t="s">
        <v>122</v>
      </c>
    </row>
    <row r="110" spans="1:14" x14ac:dyDescent="0.25">
      <c r="D110" t="s">
        <v>25</v>
      </c>
      <c r="E110" t="s">
        <v>134</v>
      </c>
      <c r="G110" t="s">
        <v>121</v>
      </c>
      <c r="H110" t="s">
        <v>122</v>
      </c>
      <c r="J110" t="s">
        <v>123</v>
      </c>
      <c r="N110" t="s">
        <v>122</v>
      </c>
    </row>
    <row r="111" spans="1:14" x14ac:dyDescent="0.25">
      <c r="D111" t="s">
        <v>27</v>
      </c>
      <c r="E111" t="s">
        <v>135</v>
      </c>
      <c r="G111" t="s">
        <v>121</v>
      </c>
      <c r="H111" t="s">
        <v>122</v>
      </c>
      <c r="J111" t="s">
        <v>123</v>
      </c>
      <c r="N111" t="s">
        <v>122</v>
      </c>
    </row>
    <row r="112" spans="1:14" x14ac:dyDescent="0.25">
      <c r="D112" t="s">
        <v>28</v>
      </c>
      <c r="E112" t="s">
        <v>136</v>
      </c>
      <c r="G112" t="s">
        <v>121</v>
      </c>
      <c r="H112" t="s">
        <v>122</v>
      </c>
      <c r="J112" t="s">
        <v>123</v>
      </c>
      <c r="N112" t="s">
        <v>122</v>
      </c>
    </row>
    <row r="113" spans="1:14" x14ac:dyDescent="0.25">
      <c r="A113" t="s">
        <v>341</v>
      </c>
    </row>
    <row r="114" spans="1:14" x14ac:dyDescent="0.25">
      <c r="A114" t="s">
        <v>119</v>
      </c>
    </row>
    <row r="115" spans="1:14" x14ac:dyDescent="0.25">
      <c r="D115" t="s">
        <v>14</v>
      </c>
      <c r="E115" t="s">
        <v>120</v>
      </c>
      <c r="G115" t="s">
        <v>121</v>
      </c>
      <c r="H115" t="s">
        <v>122</v>
      </c>
      <c r="J115" t="s">
        <v>123</v>
      </c>
      <c r="K115" t="s">
        <v>124</v>
      </c>
      <c r="N115" t="s">
        <v>122</v>
      </c>
    </row>
    <row r="116" spans="1:14" x14ac:dyDescent="0.25">
      <c r="D116" t="s">
        <v>11</v>
      </c>
      <c r="E116" t="s">
        <v>125</v>
      </c>
      <c r="G116" t="s">
        <v>121</v>
      </c>
      <c r="H116" t="s">
        <v>122</v>
      </c>
      <c r="J116" t="s">
        <v>126</v>
      </c>
      <c r="L116" t="s">
        <v>299</v>
      </c>
      <c r="N116" t="s">
        <v>122</v>
      </c>
    </row>
    <row r="117" spans="1:14" x14ac:dyDescent="0.25">
      <c r="D117" t="s">
        <v>33</v>
      </c>
      <c r="E117" t="s">
        <v>127</v>
      </c>
      <c r="G117" t="s">
        <v>121</v>
      </c>
      <c r="H117" t="s">
        <v>122</v>
      </c>
      <c r="J117" t="s">
        <v>123</v>
      </c>
      <c r="N117" t="s">
        <v>122</v>
      </c>
    </row>
    <row r="118" spans="1:14" x14ac:dyDescent="0.25">
      <c r="D118" t="s">
        <v>19</v>
      </c>
      <c r="E118" t="s">
        <v>128</v>
      </c>
      <c r="G118" t="s">
        <v>121</v>
      </c>
      <c r="H118" t="s">
        <v>122</v>
      </c>
      <c r="J118" t="s">
        <v>123</v>
      </c>
      <c r="N118" t="s">
        <v>122</v>
      </c>
    </row>
    <row r="119" spans="1:14" x14ac:dyDescent="0.25">
      <c r="D119" t="s">
        <v>20</v>
      </c>
      <c r="E119" t="s">
        <v>129</v>
      </c>
      <c r="G119" t="s">
        <v>121</v>
      </c>
      <c r="H119" t="s">
        <v>122</v>
      </c>
      <c r="J119" t="s">
        <v>123</v>
      </c>
      <c r="N119" t="s">
        <v>122</v>
      </c>
    </row>
    <row r="120" spans="1:14" x14ac:dyDescent="0.25">
      <c r="D120" t="s">
        <v>21</v>
      </c>
      <c r="E120" t="s">
        <v>130</v>
      </c>
      <c r="G120" t="s">
        <v>121</v>
      </c>
      <c r="H120" t="s">
        <v>122</v>
      </c>
      <c r="J120" t="s">
        <v>123</v>
      </c>
      <c r="N120" t="s">
        <v>122</v>
      </c>
    </row>
    <row r="121" spans="1:14" x14ac:dyDescent="0.25">
      <c r="D121" t="s">
        <v>34</v>
      </c>
      <c r="E121" t="s">
        <v>131</v>
      </c>
      <c r="G121" t="s">
        <v>121</v>
      </c>
      <c r="H121" t="s">
        <v>122</v>
      </c>
      <c r="J121" t="s">
        <v>123</v>
      </c>
      <c r="N121" t="s">
        <v>122</v>
      </c>
    </row>
    <row r="122" spans="1:14" x14ac:dyDescent="0.25">
      <c r="D122" t="s">
        <v>35</v>
      </c>
      <c r="E122" t="s">
        <v>132</v>
      </c>
      <c r="G122" t="s">
        <v>121</v>
      </c>
      <c r="H122" t="s">
        <v>122</v>
      </c>
      <c r="J122" t="s">
        <v>123</v>
      </c>
      <c r="N122" t="s">
        <v>122</v>
      </c>
    </row>
    <row r="123" spans="1:14" x14ac:dyDescent="0.25">
      <c r="D123" t="s">
        <v>36</v>
      </c>
      <c r="E123" t="s">
        <v>133</v>
      </c>
      <c r="G123" t="s">
        <v>121</v>
      </c>
      <c r="H123" t="s">
        <v>122</v>
      </c>
      <c r="J123" t="s">
        <v>123</v>
      </c>
      <c r="N123" t="s">
        <v>122</v>
      </c>
    </row>
    <row r="124" spans="1:14" x14ac:dyDescent="0.25">
      <c r="D124" t="s">
        <v>25</v>
      </c>
      <c r="E124" t="s">
        <v>134</v>
      </c>
      <c r="G124" t="s">
        <v>121</v>
      </c>
      <c r="H124" t="s">
        <v>122</v>
      </c>
      <c r="J124" t="s">
        <v>123</v>
      </c>
      <c r="N124" t="s">
        <v>122</v>
      </c>
    </row>
    <row r="125" spans="1:14" x14ac:dyDescent="0.25">
      <c r="D125" t="s">
        <v>27</v>
      </c>
      <c r="E125" t="s">
        <v>135</v>
      </c>
      <c r="G125" t="s">
        <v>121</v>
      </c>
      <c r="H125" t="s">
        <v>122</v>
      </c>
      <c r="J125" t="s">
        <v>123</v>
      </c>
      <c r="N125" t="s">
        <v>122</v>
      </c>
    </row>
    <row r="126" spans="1:14" x14ac:dyDescent="0.25">
      <c r="D126" t="s">
        <v>28</v>
      </c>
      <c r="E126" t="s">
        <v>136</v>
      </c>
      <c r="G126" t="s">
        <v>121</v>
      </c>
      <c r="H126" t="s">
        <v>122</v>
      </c>
      <c r="J126" t="s">
        <v>123</v>
      </c>
      <c r="N126" t="s">
        <v>122</v>
      </c>
    </row>
    <row r="127" spans="1:14" x14ac:dyDescent="0.25">
      <c r="A127" t="s">
        <v>137</v>
      </c>
    </row>
    <row r="128" spans="1:14" x14ac:dyDescent="0.25">
      <c r="A128" t="s">
        <v>139</v>
      </c>
    </row>
    <row r="129" spans="1:3" x14ac:dyDescent="0.25">
      <c r="A129" s="2" t="s">
        <v>140</v>
      </c>
      <c r="B129" t="s">
        <v>141</v>
      </c>
      <c r="C129" s="2" t="s">
        <v>86</v>
      </c>
    </row>
    <row r="130" spans="1:3" x14ac:dyDescent="0.25">
      <c r="A130" s="2" t="s">
        <v>140</v>
      </c>
      <c r="B130" t="s">
        <v>142</v>
      </c>
      <c r="C130" t="b">
        <v>0</v>
      </c>
    </row>
    <row r="131" spans="1:3" x14ac:dyDescent="0.25">
      <c r="A131" s="2" t="s">
        <v>140</v>
      </c>
      <c r="B131" t="s">
        <v>143</v>
      </c>
      <c r="C131" s="2" t="s">
        <v>144</v>
      </c>
    </row>
    <row r="132" spans="1:3" x14ac:dyDescent="0.25">
      <c r="A132" s="2" t="s">
        <v>140</v>
      </c>
      <c r="B132" t="s">
        <v>145</v>
      </c>
      <c r="C132" t="b">
        <v>0</v>
      </c>
    </row>
    <row r="133" spans="1:3" x14ac:dyDescent="0.25">
      <c r="A133" s="2" t="s">
        <v>140</v>
      </c>
      <c r="B133" t="s">
        <v>146</v>
      </c>
      <c r="C133" t="b">
        <v>0</v>
      </c>
    </row>
    <row r="134" spans="1:3" x14ac:dyDescent="0.25">
      <c r="A134" s="2" t="s">
        <v>140</v>
      </c>
      <c r="B134" t="s">
        <v>147</v>
      </c>
      <c r="C134" t="b">
        <v>0</v>
      </c>
    </row>
    <row r="135" spans="1:3" x14ac:dyDescent="0.25">
      <c r="A135" s="2" t="s">
        <v>140</v>
      </c>
      <c r="B135" t="s">
        <v>148</v>
      </c>
      <c r="C135" t="b">
        <v>0</v>
      </c>
    </row>
    <row r="136" spans="1:3" x14ac:dyDescent="0.25">
      <c r="A136" s="2" t="s">
        <v>9</v>
      </c>
      <c r="B136" t="s">
        <v>149</v>
      </c>
      <c r="C136" t="b">
        <v>1</v>
      </c>
    </row>
    <row r="137" spans="1:3" x14ac:dyDescent="0.25">
      <c r="A137" s="2" t="s">
        <v>9</v>
      </c>
      <c r="B137" t="s">
        <v>150</v>
      </c>
      <c r="C137" s="2" t="s">
        <v>151</v>
      </c>
    </row>
    <row r="138" spans="1:3" x14ac:dyDescent="0.25">
      <c r="A138" s="2" t="s">
        <v>9</v>
      </c>
      <c r="B138" t="s">
        <v>152</v>
      </c>
      <c r="C138" s="2" t="s">
        <v>153</v>
      </c>
    </row>
    <row r="139" spans="1:3" x14ac:dyDescent="0.25">
      <c r="A139" s="2" t="s">
        <v>14</v>
      </c>
      <c r="B139" t="s">
        <v>149</v>
      </c>
      <c r="C139" t="b">
        <v>0</v>
      </c>
    </row>
    <row r="140" spans="1:3" x14ac:dyDescent="0.25">
      <c r="A140" s="2" t="s">
        <v>14</v>
      </c>
      <c r="B140" t="s">
        <v>150</v>
      </c>
      <c r="C140" s="2" t="s">
        <v>154</v>
      </c>
    </row>
    <row r="141" spans="1:3" x14ac:dyDescent="0.25">
      <c r="A141" s="2" t="s">
        <v>14</v>
      </c>
      <c r="B141" t="s">
        <v>155</v>
      </c>
      <c r="C141">
        <v>9.14</v>
      </c>
    </row>
    <row r="142" spans="1:3" x14ac:dyDescent="0.25">
      <c r="A142" s="2" t="s">
        <v>14</v>
      </c>
      <c r="B142" t="s">
        <v>152</v>
      </c>
      <c r="C142" s="2" t="s">
        <v>153</v>
      </c>
    </row>
    <row r="143" spans="1:3" x14ac:dyDescent="0.25">
      <c r="A143" s="2" t="s">
        <v>11</v>
      </c>
      <c r="B143" t="s">
        <v>149</v>
      </c>
      <c r="C143" t="b">
        <v>0</v>
      </c>
    </row>
    <row r="144" spans="1:3" x14ac:dyDescent="0.25">
      <c r="A144" s="2" t="s">
        <v>11</v>
      </c>
      <c r="B144" t="s">
        <v>150</v>
      </c>
      <c r="C144" s="2" t="s">
        <v>156</v>
      </c>
    </row>
    <row r="145" spans="1:3" x14ac:dyDescent="0.25">
      <c r="A145" s="2" t="s">
        <v>11</v>
      </c>
      <c r="B145" t="s">
        <v>155</v>
      </c>
      <c r="C145">
        <v>9.43</v>
      </c>
    </row>
    <row r="146" spans="1:3" x14ac:dyDescent="0.25">
      <c r="A146" s="2" t="s">
        <v>11</v>
      </c>
      <c r="B146" t="s">
        <v>152</v>
      </c>
      <c r="C146" s="2" t="s">
        <v>157</v>
      </c>
    </row>
    <row r="147" spans="1:3" x14ac:dyDescent="0.25">
      <c r="A147" s="2" t="s">
        <v>33</v>
      </c>
      <c r="B147" t="s">
        <v>149</v>
      </c>
      <c r="C147" t="b">
        <v>0</v>
      </c>
    </row>
    <row r="148" spans="1:3" x14ac:dyDescent="0.25">
      <c r="A148" s="2" t="s">
        <v>33</v>
      </c>
      <c r="B148" t="s">
        <v>150</v>
      </c>
      <c r="C148" s="2" t="s">
        <v>158</v>
      </c>
    </row>
    <row r="149" spans="1:3" x14ac:dyDescent="0.25">
      <c r="A149" s="2" t="s">
        <v>33</v>
      </c>
      <c r="B149" t="s">
        <v>159</v>
      </c>
      <c r="C149" s="2" t="s">
        <v>523</v>
      </c>
    </row>
    <row r="150" spans="1:3" x14ac:dyDescent="0.25">
      <c r="A150" s="2" t="s">
        <v>33</v>
      </c>
      <c r="B150" t="s">
        <v>155</v>
      </c>
      <c r="C150">
        <v>15.57</v>
      </c>
    </row>
    <row r="151" spans="1:3" x14ac:dyDescent="0.25">
      <c r="A151" s="2" t="s">
        <v>33</v>
      </c>
      <c r="B151" t="s">
        <v>152</v>
      </c>
      <c r="C151" s="2" t="s">
        <v>160</v>
      </c>
    </row>
    <row r="152" spans="1:3" x14ac:dyDescent="0.25">
      <c r="A152" s="2" t="s">
        <v>19</v>
      </c>
      <c r="B152" t="s">
        <v>149</v>
      </c>
      <c r="C152" t="b">
        <v>0</v>
      </c>
    </row>
    <row r="153" spans="1:3" x14ac:dyDescent="0.25">
      <c r="A153" s="2" t="s">
        <v>19</v>
      </c>
      <c r="B153" t="s">
        <v>150</v>
      </c>
      <c r="C153" s="2" t="s">
        <v>161</v>
      </c>
    </row>
    <row r="154" spans="1:3" x14ac:dyDescent="0.25">
      <c r="A154" s="2" t="s">
        <v>19</v>
      </c>
      <c r="B154" t="s">
        <v>159</v>
      </c>
      <c r="C154" s="2" t="s">
        <v>524</v>
      </c>
    </row>
    <row r="155" spans="1:3" x14ac:dyDescent="0.25">
      <c r="A155" s="2" t="s">
        <v>19</v>
      </c>
      <c r="B155" t="s">
        <v>155</v>
      </c>
      <c r="C155">
        <v>9.43</v>
      </c>
    </row>
    <row r="156" spans="1:3" x14ac:dyDescent="0.25">
      <c r="A156" s="2" t="s">
        <v>19</v>
      </c>
      <c r="B156" t="s">
        <v>152</v>
      </c>
      <c r="C156" s="2" t="s">
        <v>162</v>
      </c>
    </row>
    <row r="157" spans="1:3" x14ac:dyDescent="0.25">
      <c r="A157" s="2" t="s">
        <v>20</v>
      </c>
      <c r="B157" t="s">
        <v>149</v>
      </c>
      <c r="C157" t="b">
        <v>0</v>
      </c>
    </row>
    <row r="158" spans="1:3" x14ac:dyDescent="0.25">
      <c r="A158" s="2" t="s">
        <v>20</v>
      </c>
      <c r="B158" t="s">
        <v>150</v>
      </c>
      <c r="C158" s="2" t="s">
        <v>163</v>
      </c>
    </row>
    <row r="159" spans="1:3" x14ac:dyDescent="0.25">
      <c r="A159" s="2" t="s">
        <v>20</v>
      </c>
      <c r="B159" t="s">
        <v>159</v>
      </c>
      <c r="C159" s="2" t="s">
        <v>525</v>
      </c>
    </row>
    <row r="160" spans="1:3" x14ac:dyDescent="0.25">
      <c r="A160" s="2" t="s">
        <v>20</v>
      </c>
      <c r="B160" t="s">
        <v>155</v>
      </c>
      <c r="C160">
        <v>9.14</v>
      </c>
    </row>
    <row r="161" spans="1:3" x14ac:dyDescent="0.25">
      <c r="A161" s="2" t="s">
        <v>20</v>
      </c>
      <c r="B161" t="s">
        <v>152</v>
      </c>
      <c r="C161" s="2" t="s">
        <v>164</v>
      </c>
    </row>
    <row r="162" spans="1:3" x14ac:dyDescent="0.25">
      <c r="A162" s="2" t="s">
        <v>21</v>
      </c>
      <c r="B162" t="s">
        <v>149</v>
      </c>
      <c r="C162" t="b">
        <v>0</v>
      </c>
    </row>
    <row r="163" spans="1:3" x14ac:dyDescent="0.25">
      <c r="A163" s="2" t="s">
        <v>21</v>
      </c>
      <c r="B163" t="s">
        <v>150</v>
      </c>
      <c r="C163" s="2" t="s">
        <v>165</v>
      </c>
    </row>
    <row r="164" spans="1:3" x14ac:dyDescent="0.25">
      <c r="A164" s="2" t="s">
        <v>21</v>
      </c>
      <c r="B164" t="s">
        <v>159</v>
      </c>
      <c r="C164" s="2" t="s">
        <v>526</v>
      </c>
    </row>
    <row r="165" spans="1:3" x14ac:dyDescent="0.25">
      <c r="A165" s="2" t="s">
        <v>21</v>
      </c>
      <c r="B165" t="s">
        <v>155</v>
      </c>
      <c r="C165">
        <v>16.14</v>
      </c>
    </row>
    <row r="166" spans="1:3" x14ac:dyDescent="0.25">
      <c r="A166" s="2" t="s">
        <v>21</v>
      </c>
      <c r="B166" t="s">
        <v>152</v>
      </c>
      <c r="C166" s="2" t="s">
        <v>166</v>
      </c>
    </row>
    <row r="167" spans="1:3" x14ac:dyDescent="0.25">
      <c r="A167" s="2" t="s">
        <v>34</v>
      </c>
      <c r="B167" t="s">
        <v>149</v>
      </c>
      <c r="C167" t="b">
        <v>0</v>
      </c>
    </row>
    <row r="168" spans="1:3" x14ac:dyDescent="0.25">
      <c r="A168" s="2" t="s">
        <v>34</v>
      </c>
      <c r="B168" t="s">
        <v>150</v>
      </c>
      <c r="C168" s="2" t="s">
        <v>167</v>
      </c>
    </row>
    <row r="169" spans="1:3" x14ac:dyDescent="0.25">
      <c r="A169" s="2" t="s">
        <v>34</v>
      </c>
      <c r="B169" t="s">
        <v>159</v>
      </c>
      <c r="C169" s="2" t="s">
        <v>527</v>
      </c>
    </row>
    <row r="170" spans="1:3" x14ac:dyDescent="0.25">
      <c r="A170" s="2" t="s">
        <v>34</v>
      </c>
      <c r="B170" t="s">
        <v>155</v>
      </c>
      <c r="C170">
        <v>9.43</v>
      </c>
    </row>
    <row r="171" spans="1:3" x14ac:dyDescent="0.25">
      <c r="A171" s="2" t="s">
        <v>34</v>
      </c>
      <c r="B171" t="s">
        <v>152</v>
      </c>
      <c r="C171" s="2" t="s">
        <v>162</v>
      </c>
    </row>
    <row r="172" spans="1:3" x14ac:dyDescent="0.25">
      <c r="A172" s="2" t="s">
        <v>35</v>
      </c>
      <c r="B172" t="s">
        <v>149</v>
      </c>
      <c r="C172" t="b">
        <v>0</v>
      </c>
    </row>
    <row r="173" spans="1:3" x14ac:dyDescent="0.25">
      <c r="A173" s="2" t="s">
        <v>35</v>
      </c>
      <c r="B173" t="s">
        <v>150</v>
      </c>
      <c r="C173" s="2" t="s">
        <v>168</v>
      </c>
    </row>
    <row r="174" spans="1:3" x14ac:dyDescent="0.25">
      <c r="A174" s="2" t="s">
        <v>35</v>
      </c>
      <c r="B174" t="s">
        <v>159</v>
      </c>
      <c r="C174" s="2" t="s">
        <v>528</v>
      </c>
    </row>
    <row r="175" spans="1:3" x14ac:dyDescent="0.25">
      <c r="A175" s="2" t="s">
        <v>35</v>
      </c>
      <c r="B175" t="s">
        <v>155</v>
      </c>
      <c r="C175">
        <v>9.43</v>
      </c>
    </row>
    <row r="176" spans="1:3" x14ac:dyDescent="0.25">
      <c r="A176" s="2" t="s">
        <v>35</v>
      </c>
      <c r="B176" t="s">
        <v>152</v>
      </c>
      <c r="C176" s="2" t="s">
        <v>162</v>
      </c>
    </row>
    <row r="177" spans="1:3" x14ac:dyDescent="0.25">
      <c r="A177" s="2" t="s">
        <v>36</v>
      </c>
      <c r="B177" t="s">
        <v>149</v>
      </c>
      <c r="C177" t="b">
        <v>0</v>
      </c>
    </row>
    <row r="178" spans="1:3" x14ac:dyDescent="0.25">
      <c r="A178" s="2" t="s">
        <v>36</v>
      </c>
      <c r="B178" t="s">
        <v>150</v>
      </c>
      <c r="C178" s="2" t="s">
        <v>169</v>
      </c>
    </row>
    <row r="179" spans="1:3" x14ac:dyDescent="0.25">
      <c r="A179" s="2" t="s">
        <v>36</v>
      </c>
      <c r="B179" t="s">
        <v>159</v>
      </c>
      <c r="C179" s="2" t="s">
        <v>529</v>
      </c>
    </row>
    <row r="180" spans="1:3" x14ac:dyDescent="0.25">
      <c r="A180" s="2" t="s">
        <v>36</v>
      </c>
      <c r="B180" t="s">
        <v>155</v>
      </c>
      <c r="C180">
        <v>9.43</v>
      </c>
    </row>
    <row r="181" spans="1:3" x14ac:dyDescent="0.25">
      <c r="A181" s="2" t="s">
        <v>36</v>
      </c>
      <c r="B181" t="s">
        <v>152</v>
      </c>
      <c r="C181" s="2" t="s">
        <v>162</v>
      </c>
    </row>
    <row r="182" spans="1:3" x14ac:dyDescent="0.25">
      <c r="A182" s="2" t="s">
        <v>25</v>
      </c>
      <c r="B182" t="s">
        <v>149</v>
      </c>
      <c r="C182" t="b">
        <v>0</v>
      </c>
    </row>
    <row r="183" spans="1:3" x14ac:dyDescent="0.25">
      <c r="A183" s="2" t="s">
        <v>25</v>
      </c>
      <c r="B183" t="s">
        <v>150</v>
      </c>
      <c r="C183" s="2" t="s">
        <v>170</v>
      </c>
    </row>
    <row r="184" spans="1:3" x14ac:dyDescent="0.25">
      <c r="A184" s="2" t="s">
        <v>25</v>
      </c>
      <c r="B184" t="s">
        <v>159</v>
      </c>
      <c r="C184" s="2" t="s">
        <v>530</v>
      </c>
    </row>
    <row r="185" spans="1:3" x14ac:dyDescent="0.25">
      <c r="A185" s="2" t="s">
        <v>25</v>
      </c>
      <c r="B185" t="s">
        <v>155</v>
      </c>
      <c r="C185">
        <v>10</v>
      </c>
    </row>
    <row r="186" spans="1:3" x14ac:dyDescent="0.25">
      <c r="A186" s="2" t="s">
        <v>25</v>
      </c>
      <c r="B186" t="s">
        <v>152</v>
      </c>
      <c r="C186" s="2" t="s">
        <v>171</v>
      </c>
    </row>
    <row r="187" spans="1:3" x14ac:dyDescent="0.25">
      <c r="A187" s="2" t="s">
        <v>27</v>
      </c>
      <c r="B187" t="s">
        <v>149</v>
      </c>
      <c r="C187" t="b">
        <v>0</v>
      </c>
    </row>
    <row r="188" spans="1:3" x14ac:dyDescent="0.25">
      <c r="A188" s="2" t="s">
        <v>27</v>
      </c>
      <c r="B188" t="s">
        <v>150</v>
      </c>
      <c r="C188" s="2" t="s">
        <v>172</v>
      </c>
    </row>
    <row r="189" spans="1:3" x14ac:dyDescent="0.25">
      <c r="A189" s="2" t="s">
        <v>27</v>
      </c>
      <c r="B189" t="s">
        <v>159</v>
      </c>
      <c r="C189" s="2" t="s">
        <v>531</v>
      </c>
    </row>
    <row r="190" spans="1:3" x14ac:dyDescent="0.25">
      <c r="A190" s="2" t="s">
        <v>27</v>
      </c>
      <c r="B190" t="s">
        <v>155</v>
      </c>
      <c r="C190">
        <v>20.71</v>
      </c>
    </row>
    <row r="191" spans="1:3" x14ac:dyDescent="0.25">
      <c r="A191" s="2" t="s">
        <v>27</v>
      </c>
      <c r="B191" t="s">
        <v>152</v>
      </c>
      <c r="C191" s="2" t="s">
        <v>160</v>
      </c>
    </row>
    <row r="192" spans="1:3" x14ac:dyDescent="0.25">
      <c r="A192" s="2" t="s">
        <v>28</v>
      </c>
      <c r="B192" t="s">
        <v>149</v>
      </c>
      <c r="C192" t="b">
        <v>0</v>
      </c>
    </row>
    <row r="193" spans="1:3" x14ac:dyDescent="0.25">
      <c r="A193" s="2" t="s">
        <v>28</v>
      </c>
      <c r="B193" t="s">
        <v>150</v>
      </c>
      <c r="C193" s="2" t="s">
        <v>173</v>
      </c>
    </row>
    <row r="194" spans="1:3" x14ac:dyDescent="0.25">
      <c r="A194" s="2" t="s">
        <v>28</v>
      </c>
      <c r="B194" t="s">
        <v>159</v>
      </c>
      <c r="C194" s="2" t="s">
        <v>532</v>
      </c>
    </row>
    <row r="195" spans="1:3" x14ac:dyDescent="0.25">
      <c r="A195" s="2" t="s">
        <v>28</v>
      </c>
      <c r="B195" t="s">
        <v>155</v>
      </c>
      <c r="C195">
        <v>18.43</v>
      </c>
    </row>
    <row r="196" spans="1:3" x14ac:dyDescent="0.25">
      <c r="A196" s="2" t="s">
        <v>28</v>
      </c>
      <c r="B196" t="s">
        <v>152</v>
      </c>
      <c r="C196" s="2" t="s">
        <v>153</v>
      </c>
    </row>
    <row r="197" spans="1:3" x14ac:dyDescent="0.25">
      <c r="A197" s="2" t="s">
        <v>21</v>
      </c>
      <c r="B197" t="s">
        <v>174</v>
      </c>
      <c r="C197" s="2" t="s">
        <v>175</v>
      </c>
    </row>
    <row r="198" spans="1:3" x14ac:dyDescent="0.25">
      <c r="A198" s="2" t="s">
        <v>21</v>
      </c>
      <c r="B198" t="s">
        <v>176</v>
      </c>
      <c r="C198">
        <v>3</v>
      </c>
    </row>
    <row r="199" spans="1:3" x14ac:dyDescent="0.25">
      <c r="A199" s="2" t="s">
        <v>21</v>
      </c>
      <c r="B199" t="s">
        <v>177</v>
      </c>
      <c r="C199">
        <v>1</v>
      </c>
    </row>
    <row r="200" spans="1:3" x14ac:dyDescent="0.25">
      <c r="A200" s="2" t="s">
        <v>21</v>
      </c>
      <c r="B200" t="s">
        <v>178</v>
      </c>
      <c r="C200">
        <v>1</v>
      </c>
    </row>
    <row r="201" spans="1:3" x14ac:dyDescent="0.25">
      <c r="A201" s="2" t="s">
        <v>21</v>
      </c>
      <c r="B201" t="s">
        <v>179</v>
      </c>
      <c r="C201">
        <v>-2.7731092436974792E-2</v>
      </c>
    </row>
    <row r="202" spans="1:3" x14ac:dyDescent="0.25">
      <c r="A202" s="2" t="s">
        <v>21</v>
      </c>
      <c r="B202" t="s">
        <v>180</v>
      </c>
      <c r="C202">
        <v>7039480</v>
      </c>
    </row>
    <row r="203" spans="1:3" x14ac:dyDescent="0.25">
      <c r="A203" s="2" t="s">
        <v>21</v>
      </c>
      <c r="B203" t="s">
        <v>181</v>
      </c>
      <c r="C203">
        <v>5</v>
      </c>
    </row>
    <row r="204" spans="1:3" x14ac:dyDescent="0.25">
      <c r="A204" s="2" t="s">
        <v>21</v>
      </c>
      <c r="B204" t="s">
        <v>182</v>
      </c>
      <c r="C204">
        <v>50</v>
      </c>
    </row>
    <row r="205" spans="1:3" x14ac:dyDescent="0.25">
      <c r="A205" s="2" t="s">
        <v>21</v>
      </c>
      <c r="B205" t="s">
        <v>183</v>
      </c>
      <c r="C205">
        <v>8711167</v>
      </c>
    </row>
    <row r="206" spans="1:3" x14ac:dyDescent="0.25">
      <c r="A206" s="2" t="s">
        <v>21</v>
      </c>
      <c r="B206" t="s">
        <v>184</v>
      </c>
      <c r="C206">
        <v>2</v>
      </c>
    </row>
    <row r="207" spans="1:3" x14ac:dyDescent="0.25">
      <c r="A207" s="2" t="s">
        <v>21</v>
      </c>
      <c r="B207" t="s">
        <v>185</v>
      </c>
      <c r="C207">
        <v>8.7167070217917687E-3</v>
      </c>
    </row>
    <row r="208" spans="1:3" x14ac:dyDescent="0.25">
      <c r="A208" s="2" t="s">
        <v>21</v>
      </c>
      <c r="B208" t="s">
        <v>186</v>
      </c>
      <c r="C208">
        <v>8109667</v>
      </c>
    </row>
    <row r="209" spans="1:14" x14ac:dyDescent="0.25">
      <c r="A209" s="2" t="s">
        <v>140</v>
      </c>
      <c r="B209" t="s">
        <v>187</v>
      </c>
      <c r="C209" t="b">
        <v>0</v>
      </c>
    </row>
    <row r="210" spans="1:14" x14ac:dyDescent="0.25">
      <c r="A210" s="2" t="s">
        <v>140</v>
      </c>
      <c r="B210" t="s">
        <v>188</v>
      </c>
      <c r="C210" t="b">
        <v>1</v>
      </c>
    </row>
    <row r="211" spans="1:14" x14ac:dyDescent="0.25">
      <c r="A211" s="2" t="s">
        <v>140</v>
      </c>
      <c r="B211" t="s">
        <v>189</v>
      </c>
      <c r="C211" t="b">
        <v>1</v>
      </c>
    </row>
    <row r="212" spans="1:14" x14ac:dyDescent="0.25">
      <c r="A212" s="2" t="s">
        <v>140</v>
      </c>
      <c r="B212" t="s">
        <v>190</v>
      </c>
      <c r="C212">
        <v>0</v>
      </c>
    </row>
    <row r="213" spans="1:14" x14ac:dyDescent="0.25">
      <c r="A213" s="2" t="s">
        <v>140</v>
      </c>
      <c r="B213" t="s">
        <v>191</v>
      </c>
      <c r="C213">
        <v>-2</v>
      </c>
    </row>
    <row r="214" spans="1:14" x14ac:dyDescent="0.25">
      <c r="A214" s="2" t="s">
        <v>140</v>
      </c>
      <c r="B214" t="s">
        <v>192</v>
      </c>
      <c r="C214">
        <v>1</v>
      </c>
    </row>
    <row r="215" spans="1:14" x14ac:dyDescent="0.25">
      <c r="A215" s="2" t="s">
        <v>140</v>
      </c>
      <c r="B215" t="s">
        <v>193</v>
      </c>
      <c r="C215">
        <v>100</v>
      </c>
    </row>
    <row r="216" spans="1:14" x14ac:dyDescent="0.25">
      <c r="A216" t="s">
        <v>194</v>
      </c>
    </row>
    <row r="217" spans="1:14" x14ac:dyDescent="0.25">
      <c r="A217" t="s">
        <v>195</v>
      </c>
    </row>
    <row r="218" spans="1:14" x14ac:dyDescent="0.25">
      <c r="D218" t="s">
        <v>14</v>
      </c>
      <c r="E218" t="s">
        <v>120</v>
      </c>
      <c r="G218" t="s">
        <v>121</v>
      </c>
      <c r="H218" t="s">
        <v>122</v>
      </c>
      <c r="J218" t="s">
        <v>123</v>
      </c>
      <c r="K218" t="s">
        <v>124</v>
      </c>
      <c r="N218" t="s">
        <v>122</v>
      </c>
    </row>
    <row r="219" spans="1:14" x14ac:dyDescent="0.25">
      <c r="D219" t="s">
        <v>11</v>
      </c>
      <c r="E219" t="s">
        <v>125</v>
      </c>
      <c r="G219" t="s">
        <v>121</v>
      </c>
      <c r="H219" t="s">
        <v>122</v>
      </c>
      <c r="J219" t="s">
        <v>126</v>
      </c>
      <c r="L219" t="s">
        <v>299</v>
      </c>
      <c r="N219" t="s">
        <v>122</v>
      </c>
    </row>
    <row r="220" spans="1:14" x14ac:dyDescent="0.25">
      <c r="D220" t="s">
        <v>33</v>
      </c>
      <c r="E220" t="s">
        <v>127</v>
      </c>
      <c r="G220" t="s">
        <v>121</v>
      </c>
      <c r="H220" t="s">
        <v>122</v>
      </c>
      <c r="J220" t="s">
        <v>123</v>
      </c>
      <c r="N220" t="s">
        <v>122</v>
      </c>
    </row>
    <row r="221" spans="1:14" x14ac:dyDescent="0.25">
      <c r="D221" t="s">
        <v>19</v>
      </c>
      <c r="E221" t="s">
        <v>128</v>
      </c>
      <c r="G221" t="s">
        <v>121</v>
      </c>
      <c r="H221" t="s">
        <v>122</v>
      </c>
      <c r="J221" t="s">
        <v>123</v>
      </c>
      <c r="N221" t="s">
        <v>122</v>
      </c>
    </row>
    <row r="222" spans="1:14" x14ac:dyDescent="0.25">
      <c r="D222" t="s">
        <v>20</v>
      </c>
      <c r="E222" t="s">
        <v>129</v>
      </c>
      <c r="G222" t="s">
        <v>121</v>
      </c>
      <c r="H222" t="s">
        <v>122</v>
      </c>
      <c r="J222" t="s">
        <v>123</v>
      </c>
      <c r="N222" t="s">
        <v>122</v>
      </c>
    </row>
    <row r="223" spans="1:14" x14ac:dyDescent="0.25">
      <c r="D223" t="s">
        <v>21</v>
      </c>
      <c r="E223" t="s">
        <v>130</v>
      </c>
      <c r="G223" t="s">
        <v>121</v>
      </c>
      <c r="H223" t="s">
        <v>122</v>
      </c>
      <c r="J223" t="s">
        <v>123</v>
      </c>
      <c r="N223" t="s">
        <v>122</v>
      </c>
    </row>
    <row r="224" spans="1:14" x14ac:dyDescent="0.25">
      <c r="D224" t="s">
        <v>34</v>
      </c>
      <c r="E224" t="s">
        <v>131</v>
      </c>
      <c r="G224" t="s">
        <v>121</v>
      </c>
      <c r="H224" t="s">
        <v>122</v>
      </c>
      <c r="J224" t="s">
        <v>123</v>
      </c>
      <c r="N224" t="s">
        <v>122</v>
      </c>
    </row>
    <row r="225" spans="4:14" x14ac:dyDescent="0.25">
      <c r="D225" t="s">
        <v>35</v>
      </c>
      <c r="E225" t="s">
        <v>132</v>
      </c>
      <c r="G225" t="s">
        <v>121</v>
      </c>
      <c r="H225" t="s">
        <v>122</v>
      </c>
      <c r="J225" t="s">
        <v>123</v>
      </c>
      <c r="N225" t="s">
        <v>122</v>
      </c>
    </row>
    <row r="226" spans="4:14" x14ac:dyDescent="0.25">
      <c r="D226" t="s">
        <v>36</v>
      </c>
      <c r="E226" t="s">
        <v>133</v>
      </c>
      <c r="G226" t="s">
        <v>121</v>
      </c>
      <c r="H226" t="s">
        <v>122</v>
      </c>
      <c r="J226" t="s">
        <v>123</v>
      </c>
      <c r="N226" t="s">
        <v>122</v>
      </c>
    </row>
    <row r="227" spans="4:14" x14ac:dyDescent="0.25">
      <c r="D227" t="s">
        <v>25</v>
      </c>
      <c r="E227" t="s">
        <v>134</v>
      </c>
      <c r="G227" t="s">
        <v>121</v>
      </c>
      <c r="H227" t="s">
        <v>122</v>
      </c>
      <c r="J227" t="s">
        <v>123</v>
      </c>
      <c r="N227" t="s">
        <v>122</v>
      </c>
    </row>
    <row r="228" spans="4:14" x14ac:dyDescent="0.25">
      <c r="D228" t="s">
        <v>37</v>
      </c>
      <c r="E228" t="s">
        <v>135</v>
      </c>
      <c r="G228" t="s">
        <v>121</v>
      </c>
      <c r="H228" t="s">
        <v>122</v>
      </c>
      <c r="J228" t="s">
        <v>123</v>
      </c>
      <c r="N228" t="s">
        <v>122</v>
      </c>
    </row>
    <row r="229" spans="4:14" x14ac:dyDescent="0.25">
      <c r="D229" t="s">
        <v>38</v>
      </c>
      <c r="E229" t="s">
        <v>136</v>
      </c>
      <c r="G229" t="s">
        <v>121</v>
      </c>
      <c r="H229" t="s">
        <v>122</v>
      </c>
      <c r="J229" t="s">
        <v>123</v>
      </c>
      <c r="N229" t="s">
        <v>122</v>
      </c>
    </row>
    <row r="230" spans="4:14" x14ac:dyDescent="0.25">
      <c r="D230" t="s">
        <v>39</v>
      </c>
      <c r="E230" t="s">
        <v>196</v>
      </c>
      <c r="G230" t="s">
        <v>121</v>
      </c>
      <c r="H230" t="s">
        <v>122</v>
      </c>
      <c r="J230" t="s">
        <v>123</v>
      </c>
      <c r="N230" t="s">
        <v>122</v>
      </c>
    </row>
    <row r="231" spans="4:14" x14ac:dyDescent="0.25">
      <c r="D231" t="s">
        <v>40</v>
      </c>
      <c r="E231" t="s">
        <v>197</v>
      </c>
      <c r="G231" t="s">
        <v>121</v>
      </c>
      <c r="H231" t="s">
        <v>122</v>
      </c>
      <c r="J231" t="s">
        <v>123</v>
      </c>
      <c r="N231" t="s">
        <v>122</v>
      </c>
    </row>
    <row r="232" spans="4:14" x14ac:dyDescent="0.25">
      <c r="D232" t="s">
        <v>41</v>
      </c>
      <c r="E232" t="s">
        <v>198</v>
      </c>
      <c r="G232" t="s">
        <v>121</v>
      </c>
      <c r="H232" t="s">
        <v>122</v>
      </c>
      <c r="J232" t="s">
        <v>123</v>
      </c>
      <c r="N232" t="s">
        <v>122</v>
      </c>
    </row>
    <row r="233" spans="4:14" x14ac:dyDescent="0.25">
      <c r="D233" t="s">
        <v>42</v>
      </c>
      <c r="E233" t="s">
        <v>199</v>
      </c>
      <c r="G233" t="s">
        <v>121</v>
      </c>
      <c r="H233" t="s">
        <v>122</v>
      </c>
      <c r="J233" t="s">
        <v>123</v>
      </c>
      <c r="N233" t="s">
        <v>122</v>
      </c>
    </row>
    <row r="234" spans="4:14" x14ac:dyDescent="0.25">
      <c r="D234" t="s">
        <v>43</v>
      </c>
      <c r="E234" t="s">
        <v>200</v>
      </c>
      <c r="G234" t="s">
        <v>121</v>
      </c>
      <c r="H234" t="s">
        <v>122</v>
      </c>
      <c r="J234" t="s">
        <v>123</v>
      </c>
      <c r="N234" t="s">
        <v>122</v>
      </c>
    </row>
    <row r="235" spans="4:14" x14ac:dyDescent="0.25">
      <c r="D235" t="s">
        <v>44</v>
      </c>
      <c r="E235" t="s">
        <v>201</v>
      </c>
      <c r="G235" t="s">
        <v>121</v>
      </c>
      <c r="H235" t="s">
        <v>122</v>
      </c>
      <c r="J235" t="s">
        <v>123</v>
      </c>
      <c r="N235" t="s">
        <v>122</v>
      </c>
    </row>
    <row r="236" spans="4:14" x14ac:dyDescent="0.25">
      <c r="D236" t="s">
        <v>45</v>
      </c>
      <c r="E236" t="s">
        <v>202</v>
      </c>
      <c r="G236" t="s">
        <v>121</v>
      </c>
      <c r="H236" t="s">
        <v>122</v>
      </c>
      <c r="J236" t="s">
        <v>123</v>
      </c>
      <c r="N236" t="s">
        <v>122</v>
      </c>
    </row>
    <row r="237" spans="4:14" x14ac:dyDescent="0.25">
      <c r="D237" t="s">
        <v>46</v>
      </c>
      <c r="E237" t="s">
        <v>203</v>
      </c>
      <c r="G237" t="s">
        <v>121</v>
      </c>
      <c r="H237" t="s">
        <v>122</v>
      </c>
      <c r="J237" t="s">
        <v>123</v>
      </c>
      <c r="N237" t="s">
        <v>122</v>
      </c>
    </row>
    <row r="238" spans="4:14" x14ac:dyDescent="0.25">
      <c r="D238" t="s">
        <v>47</v>
      </c>
      <c r="E238" t="s">
        <v>204</v>
      </c>
      <c r="G238" t="s">
        <v>121</v>
      </c>
      <c r="H238" t="s">
        <v>122</v>
      </c>
      <c r="J238" t="s">
        <v>123</v>
      </c>
      <c r="N238" t="s">
        <v>122</v>
      </c>
    </row>
    <row r="239" spans="4:14" x14ac:dyDescent="0.25">
      <c r="D239" t="s">
        <v>48</v>
      </c>
      <c r="E239" t="s">
        <v>205</v>
      </c>
      <c r="G239" t="s">
        <v>121</v>
      </c>
      <c r="H239" t="s">
        <v>122</v>
      </c>
      <c r="J239" t="s">
        <v>123</v>
      </c>
      <c r="N239" t="s">
        <v>122</v>
      </c>
    </row>
    <row r="240" spans="4:14" x14ac:dyDescent="0.25">
      <c r="D240" t="s">
        <v>49</v>
      </c>
      <c r="E240" t="s">
        <v>206</v>
      </c>
      <c r="G240" t="s">
        <v>121</v>
      </c>
      <c r="H240" t="s">
        <v>122</v>
      </c>
      <c r="J240" t="s">
        <v>123</v>
      </c>
      <c r="N240" t="s">
        <v>122</v>
      </c>
    </row>
    <row r="241" spans="4:14" x14ac:dyDescent="0.25">
      <c r="D241" t="s">
        <v>50</v>
      </c>
      <c r="E241" t="s">
        <v>207</v>
      </c>
      <c r="G241" t="s">
        <v>121</v>
      </c>
      <c r="H241" t="s">
        <v>122</v>
      </c>
      <c r="J241" t="s">
        <v>123</v>
      </c>
      <c r="N241" t="s">
        <v>122</v>
      </c>
    </row>
    <row r="242" spans="4:14" x14ac:dyDescent="0.25">
      <c r="D242" t="s">
        <v>51</v>
      </c>
      <c r="E242" t="s">
        <v>208</v>
      </c>
      <c r="G242" t="s">
        <v>121</v>
      </c>
      <c r="H242" t="s">
        <v>122</v>
      </c>
      <c r="J242" t="s">
        <v>123</v>
      </c>
      <c r="N242" t="s">
        <v>122</v>
      </c>
    </row>
    <row r="243" spans="4:14" x14ac:dyDescent="0.25">
      <c r="D243" t="s">
        <v>52</v>
      </c>
      <c r="E243" t="s">
        <v>209</v>
      </c>
      <c r="G243" t="s">
        <v>121</v>
      </c>
      <c r="H243" t="s">
        <v>122</v>
      </c>
      <c r="J243" t="s">
        <v>123</v>
      </c>
      <c r="N243" t="s">
        <v>122</v>
      </c>
    </row>
    <row r="244" spans="4:14" x14ac:dyDescent="0.25">
      <c r="D244" t="s">
        <v>53</v>
      </c>
      <c r="E244" t="s">
        <v>210</v>
      </c>
      <c r="G244" t="s">
        <v>121</v>
      </c>
      <c r="H244" t="s">
        <v>122</v>
      </c>
      <c r="J244" t="s">
        <v>123</v>
      </c>
      <c r="N244" t="s">
        <v>122</v>
      </c>
    </row>
    <row r="245" spans="4:14" x14ac:dyDescent="0.25">
      <c r="D245" t="s">
        <v>54</v>
      </c>
      <c r="E245" t="s">
        <v>211</v>
      </c>
      <c r="G245" t="s">
        <v>121</v>
      </c>
      <c r="H245" t="s">
        <v>122</v>
      </c>
      <c r="J245" t="s">
        <v>123</v>
      </c>
      <c r="N245" t="s">
        <v>122</v>
      </c>
    </row>
    <row r="246" spans="4:14" x14ac:dyDescent="0.25">
      <c r="D246" t="s">
        <v>55</v>
      </c>
      <c r="E246" t="s">
        <v>212</v>
      </c>
      <c r="G246" t="s">
        <v>121</v>
      </c>
      <c r="H246" t="s">
        <v>122</v>
      </c>
      <c r="J246" t="s">
        <v>123</v>
      </c>
      <c r="N246" t="s">
        <v>122</v>
      </c>
    </row>
    <row r="247" spans="4:14" x14ac:dyDescent="0.25">
      <c r="D247" t="s">
        <v>56</v>
      </c>
      <c r="E247" t="s">
        <v>213</v>
      </c>
      <c r="G247" t="s">
        <v>121</v>
      </c>
      <c r="H247" t="s">
        <v>122</v>
      </c>
      <c r="J247" t="s">
        <v>123</v>
      </c>
      <c r="N247" t="s">
        <v>122</v>
      </c>
    </row>
    <row r="248" spans="4:14" x14ac:dyDescent="0.25">
      <c r="D248" t="s">
        <v>57</v>
      </c>
      <c r="E248" t="s">
        <v>214</v>
      </c>
      <c r="G248" t="s">
        <v>121</v>
      </c>
      <c r="H248" t="s">
        <v>122</v>
      </c>
      <c r="J248" t="s">
        <v>123</v>
      </c>
      <c r="N248" t="s">
        <v>122</v>
      </c>
    </row>
    <row r="249" spans="4:14" x14ac:dyDescent="0.25">
      <c r="D249" t="s">
        <v>58</v>
      </c>
      <c r="E249" t="s">
        <v>215</v>
      </c>
      <c r="G249" t="s">
        <v>121</v>
      </c>
      <c r="H249" t="s">
        <v>122</v>
      </c>
      <c r="J249" t="s">
        <v>123</v>
      </c>
      <c r="N249" t="s">
        <v>122</v>
      </c>
    </row>
    <row r="250" spans="4:14" x14ac:dyDescent="0.25">
      <c r="D250" t="s">
        <v>59</v>
      </c>
      <c r="E250" t="s">
        <v>216</v>
      </c>
      <c r="G250" t="s">
        <v>121</v>
      </c>
      <c r="H250" t="s">
        <v>122</v>
      </c>
      <c r="J250" t="s">
        <v>123</v>
      </c>
      <c r="N250" t="s">
        <v>122</v>
      </c>
    </row>
    <row r="251" spans="4:14" x14ac:dyDescent="0.25">
      <c r="D251" t="s">
        <v>60</v>
      </c>
      <c r="E251" t="s">
        <v>217</v>
      </c>
      <c r="G251" t="s">
        <v>121</v>
      </c>
      <c r="H251" t="s">
        <v>122</v>
      </c>
      <c r="J251" t="s">
        <v>123</v>
      </c>
      <c r="N251" t="s">
        <v>122</v>
      </c>
    </row>
    <row r="252" spans="4:14" x14ac:dyDescent="0.25">
      <c r="D252" t="s">
        <v>61</v>
      </c>
      <c r="E252" t="s">
        <v>218</v>
      </c>
      <c r="G252" t="s">
        <v>121</v>
      </c>
      <c r="H252" t="s">
        <v>122</v>
      </c>
      <c r="J252" t="s">
        <v>123</v>
      </c>
      <c r="N252" t="s">
        <v>122</v>
      </c>
    </row>
    <row r="253" spans="4:14" x14ac:dyDescent="0.25">
      <c r="D253" t="s">
        <v>62</v>
      </c>
      <c r="E253" t="s">
        <v>219</v>
      </c>
      <c r="G253" t="s">
        <v>121</v>
      </c>
      <c r="H253" t="s">
        <v>122</v>
      </c>
      <c r="J253" t="s">
        <v>123</v>
      </c>
      <c r="N253" t="s">
        <v>122</v>
      </c>
    </row>
    <row r="254" spans="4:14" x14ac:dyDescent="0.25">
      <c r="D254" t="s">
        <v>63</v>
      </c>
      <c r="E254" t="s">
        <v>220</v>
      </c>
      <c r="G254" t="s">
        <v>121</v>
      </c>
      <c r="H254" t="s">
        <v>122</v>
      </c>
      <c r="J254" t="s">
        <v>123</v>
      </c>
      <c r="N254" t="s">
        <v>122</v>
      </c>
    </row>
    <row r="255" spans="4:14" x14ac:dyDescent="0.25">
      <c r="D255" t="s">
        <v>64</v>
      </c>
      <c r="E255" t="s">
        <v>221</v>
      </c>
      <c r="G255" t="s">
        <v>121</v>
      </c>
      <c r="H255" t="s">
        <v>122</v>
      </c>
      <c r="J255" t="s">
        <v>123</v>
      </c>
      <c r="N255" t="s">
        <v>122</v>
      </c>
    </row>
    <row r="256" spans="4:14" x14ac:dyDescent="0.25">
      <c r="D256" t="s">
        <v>65</v>
      </c>
      <c r="E256" t="s">
        <v>222</v>
      </c>
      <c r="G256" t="s">
        <v>121</v>
      </c>
      <c r="H256" t="s">
        <v>122</v>
      </c>
      <c r="J256" t="s">
        <v>123</v>
      </c>
      <c r="N256" t="s">
        <v>122</v>
      </c>
    </row>
    <row r="257" spans="1:14" x14ac:dyDescent="0.25">
      <c r="D257" t="s">
        <v>66</v>
      </c>
      <c r="E257" t="s">
        <v>223</v>
      </c>
      <c r="G257" t="s">
        <v>121</v>
      </c>
      <c r="H257" t="s">
        <v>122</v>
      </c>
      <c r="J257" t="s">
        <v>123</v>
      </c>
      <c r="N257" t="s">
        <v>122</v>
      </c>
    </row>
    <row r="258" spans="1:14" x14ac:dyDescent="0.25">
      <c r="D258" t="s">
        <v>67</v>
      </c>
      <c r="E258" t="s">
        <v>224</v>
      </c>
      <c r="G258" t="s">
        <v>121</v>
      </c>
      <c r="H258" t="s">
        <v>122</v>
      </c>
      <c r="J258" t="s">
        <v>123</v>
      </c>
      <c r="N258" t="s">
        <v>122</v>
      </c>
    </row>
    <row r="259" spans="1:14" x14ac:dyDescent="0.25">
      <c r="D259" t="s">
        <v>68</v>
      </c>
      <c r="E259" t="s">
        <v>225</v>
      </c>
      <c r="G259" t="s">
        <v>121</v>
      </c>
      <c r="H259" t="s">
        <v>122</v>
      </c>
      <c r="J259" t="s">
        <v>123</v>
      </c>
      <c r="N259" t="s">
        <v>122</v>
      </c>
    </row>
    <row r="260" spans="1:14" x14ac:dyDescent="0.25">
      <c r="D260" t="s">
        <v>69</v>
      </c>
      <c r="E260" t="s">
        <v>226</v>
      </c>
      <c r="G260" t="s">
        <v>121</v>
      </c>
      <c r="H260" t="s">
        <v>122</v>
      </c>
      <c r="J260" t="s">
        <v>123</v>
      </c>
      <c r="N260" t="s">
        <v>122</v>
      </c>
    </row>
    <row r="261" spans="1:14" x14ac:dyDescent="0.25">
      <c r="D261" t="s">
        <v>70</v>
      </c>
      <c r="E261" t="s">
        <v>227</v>
      </c>
      <c r="G261" t="s">
        <v>121</v>
      </c>
      <c r="H261" t="s">
        <v>122</v>
      </c>
      <c r="J261" t="s">
        <v>123</v>
      </c>
      <c r="N261" t="s">
        <v>122</v>
      </c>
    </row>
    <row r="262" spans="1:14" x14ac:dyDescent="0.25">
      <c r="D262" t="s">
        <v>71</v>
      </c>
      <c r="E262" t="s">
        <v>228</v>
      </c>
      <c r="G262" t="s">
        <v>121</v>
      </c>
      <c r="H262" t="s">
        <v>122</v>
      </c>
      <c r="J262" t="s">
        <v>123</v>
      </c>
      <c r="N262" t="s">
        <v>122</v>
      </c>
    </row>
    <row r="263" spans="1:14" x14ac:dyDescent="0.25">
      <c r="D263" t="s">
        <v>72</v>
      </c>
      <c r="E263" t="s">
        <v>229</v>
      </c>
      <c r="G263" t="s">
        <v>121</v>
      </c>
      <c r="H263" t="s">
        <v>122</v>
      </c>
      <c r="J263" t="s">
        <v>123</v>
      </c>
      <c r="N263" t="s">
        <v>122</v>
      </c>
    </row>
    <row r="264" spans="1:14" x14ac:dyDescent="0.25">
      <c r="D264" t="s">
        <v>73</v>
      </c>
      <c r="E264" t="s">
        <v>230</v>
      </c>
      <c r="G264" t="s">
        <v>121</v>
      </c>
      <c r="H264" t="s">
        <v>122</v>
      </c>
      <c r="J264" t="s">
        <v>123</v>
      </c>
      <c r="N264" t="s">
        <v>122</v>
      </c>
    </row>
    <row r="265" spans="1:14" x14ac:dyDescent="0.25">
      <c r="D265" t="s">
        <v>74</v>
      </c>
      <c r="E265" t="s">
        <v>231</v>
      </c>
      <c r="G265" t="s">
        <v>121</v>
      </c>
      <c r="H265" t="s">
        <v>122</v>
      </c>
      <c r="J265" t="s">
        <v>123</v>
      </c>
      <c r="N265" t="s">
        <v>122</v>
      </c>
    </row>
    <row r="266" spans="1:14" x14ac:dyDescent="0.25">
      <c r="D266" t="s">
        <v>75</v>
      </c>
      <c r="E266" t="s">
        <v>232</v>
      </c>
      <c r="G266" t="s">
        <v>121</v>
      </c>
      <c r="H266" t="s">
        <v>122</v>
      </c>
      <c r="J266" t="s">
        <v>123</v>
      </c>
      <c r="N266" t="s">
        <v>122</v>
      </c>
    </row>
    <row r="267" spans="1:14" x14ac:dyDescent="0.25">
      <c r="D267" t="s">
        <v>27</v>
      </c>
      <c r="E267" t="s">
        <v>124</v>
      </c>
      <c r="G267" t="s">
        <v>121</v>
      </c>
      <c r="H267" t="s">
        <v>122</v>
      </c>
      <c r="J267" t="s">
        <v>123</v>
      </c>
      <c r="N267" t="s">
        <v>122</v>
      </c>
    </row>
    <row r="268" spans="1:14" x14ac:dyDescent="0.25">
      <c r="D268" t="s">
        <v>28</v>
      </c>
      <c r="E268" t="s">
        <v>233</v>
      </c>
      <c r="G268" t="s">
        <v>121</v>
      </c>
      <c r="H268" t="s">
        <v>122</v>
      </c>
      <c r="J268" t="s">
        <v>123</v>
      </c>
      <c r="N268" t="s">
        <v>122</v>
      </c>
    </row>
    <row r="269" spans="1:14" x14ac:dyDescent="0.25">
      <c r="A269" t="s">
        <v>234</v>
      </c>
    </row>
    <row r="270" spans="1:14" x14ac:dyDescent="0.25">
      <c r="A270" t="s">
        <v>235</v>
      </c>
    </row>
    <row r="271" spans="1:14" x14ac:dyDescent="0.25">
      <c r="A271" s="2" t="s">
        <v>140</v>
      </c>
      <c r="B271" t="s">
        <v>141</v>
      </c>
      <c r="C271" s="2" t="s">
        <v>84</v>
      </c>
    </row>
    <row r="272" spans="1:14" x14ac:dyDescent="0.25">
      <c r="A272" s="2" t="s">
        <v>140</v>
      </c>
      <c r="B272" t="s">
        <v>142</v>
      </c>
      <c r="C272" t="b">
        <v>0</v>
      </c>
    </row>
    <row r="273" spans="1:3" x14ac:dyDescent="0.25">
      <c r="A273" s="2" t="s">
        <v>140</v>
      </c>
      <c r="B273" t="s">
        <v>143</v>
      </c>
      <c r="C273" s="2" t="s">
        <v>144</v>
      </c>
    </row>
    <row r="274" spans="1:3" x14ac:dyDescent="0.25">
      <c r="A274" s="2" t="s">
        <v>140</v>
      </c>
      <c r="B274" t="s">
        <v>145</v>
      </c>
      <c r="C274" t="b">
        <v>0</v>
      </c>
    </row>
    <row r="275" spans="1:3" x14ac:dyDescent="0.25">
      <c r="A275" s="2" t="s">
        <v>140</v>
      </c>
      <c r="B275" t="s">
        <v>146</v>
      </c>
      <c r="C275" t="b">
        <v>0</v>
      </c>
    </row>
    <row r="276" spans="1:3" x14ac:dyDescent="0.25">
      <c r="A276" s="2" t="s">
        <v>140</v>
      </c>
      <c r="B276" t="s">
        <v>147</v>
      </c>
      <c r="C276" t="b">
        <v>0</v>
      </c>
    </row>
    <row r="277" spans="1:3" x14ac:dyDescent="0.25">
      <c r="A277" s="2" t="s">
        <v>140</v>
      </c>
      <c r="B277" t="s">
        <v>148</v>
      </c>
      <c r="C277" t="b">
        <v>0</v>
      </c>
    </row>
    <row r="278" spans="1:3" x14ac:dyDescent="0.25">
      <c r="A278" s="2" t="s">
        <v>9</v>
      </c>
      <c r="B278" t="s">
        <v>149</v>
      </c>
      <c r="C278" t="b">
        <v>1</v>
      </c>
    </row>
    <row r="279" spans="1:3" x14ac:dyDescent="0.25">
      <c r="A279" s="2" t="s">
        <v>9</v>
      </c>
      <c r="B279" t="s">
        <v>150</v>
      </c>
      <c r="C279" s="2" t="s">
        <v>151</v>
      </c>
    </row>
    <row r="280" spans="1:3" x14ac:dyDescent="0.25">
      <c r="A280" s="2" t="s">
        <v>9</v>
      </c>
      <c r="B280" t="s">
        <v>152</v>
      </c>
      <c r="C280" s="2" t="s">
        <v>153</v>
      </c>
    </row>
    <row r="281" spans="1:3" x14ac:dyDescent="0.25">
      <c r="A281" s="2" t="s">
        <v>14</v>
      </c>
      <c r="B281" t="s">
        <v>149</v>
      </c>
      <c r="C281" t="b">
        <v>0</v>
      </c>
    </row>
    <row r="282" spans="1:3" x14ac:dyDescent="0.25">
      <c r="A282" s="2" t="s">
        <v>14</v>
      </c>
      <c r="B282" t="s">
        <v>150</v>
      </c>
      <c r="C282" s="2" t="s">
        <v>154</v>
      </c>
    </row>
    <row r="283" spans="1:3" x14ac:dyDescent="0.25">
      <c r="A283" s="2" t="s">
        <v>14</v>
      </c>
      <c r="B283" t="s">
        <v>155</v>
      </c>
      <c r="C283">
        <v>9.14</v>
      </c>
    </row>
    <row r="284" spans="1:3" x14ac:dyDescent="0.25">
      <c r="A284" s="2" t="s">
        <v>14</v>
      </c>
      <c r="B284" t="s">
        <v>152</v>
      </c>
      <c r="C284" s="2" t="s">
        <v>153</v>
      </c>
    </row>
    <row r="285" spans="1:3" x14ac:dyDescent="0.25">
      <c r="A285" s="2" t="s">
        <v>11</v>
      </c>
      <c r="B285" t="s">
        <v>149</v>
      </c>
      <c r="C285" t="b">
        <v>0</v>
      </c>
    </row>
    <row r="286" spans="1:3" x14ac:dyDescent="0.25">
      <c r="A286" s="2" t="s">
        <v>11</v>
      </c>
      <c r="B286" t="s">
        <v>150</v>
      </c>
      <c r="C286" s="2" t="s">
        <v>156</v>
      </c>
    </row>
    <row r="287" spans="1:3" x14ac:dyDescent="0.25">
      <c r="A287" s="2" t="s">
        <v>11</v>
      </c>
      <c r="B287" t="s">
        <v>155</v>
      </c>
      <c r="C287">
        <v>9.43</v>
      </c>
    </row>
    <row r="288" spans="1:3" x14ac:dyDescent="0.25">
      <c r="A288" s="2" t="s">
        <v>11</v>
      </c>
      <c r="B288" t="s">
        <v>152</v>
      </c>
      <c r="C288" s="2" t="s">
        <v>157</v>
      </c>
    </row>
    <row r="289" spans="1:3" x14ac:dyDescent="0.25">
      <c r="A289" s="2" t="s">
        <v>33</v>
      </c>
      <c r="B289" t="s">
        <v>149</v>
      </c>
      <c r="C289" t="b">
        <v>0</v>
      </c>
    </row>
    <row r="290" spans="1:3" x14ac:dyDescent="0.25">
      <c r="A290" s="2" t="s">
        <v>33</v>
      </c>
      <c r="B290" t="s">
        <v>150</v>
      </c>
      <c r="C290" s="2" t="s">
        <v>158</v>
      </c>
    </row>
    <row r="291" spans="1:3" x14ac:dyDescent="0.25">
      <c r="A291" s="2" t="s">
        <v>33</v>
      </c>
      <c r="B291" t="s">
        <v>159</v>
      </c>
      <c r="C291" s="2" t="s">
        <v>533</v>
      </c>
    </row>
    <row r="292" spans="1:3" x14ac:dyDescent="0.25">
      <c r="A292" s="2" t="s">
        <v>33</v>
      </c>
      <c r="B292" t="s">
        <v>155</v>
      </c>
      <c r="C292">
        <v>13.29</v>
      </c>
    </row>
    <row r="293" spans="1:3" x14ac:dyDescent="0.25">
      <c r="A293" s="2" t="s">
        <v>33</v>
      </c>
      <c r="B293" t="s">
        <v>152</v>
      </c>
      <c r="C293" s="2" t="s">
        <v>160</v>
      </c>
    </row>
    <row r="294" spans="1:3" x14ac:dyDescent="0.25">
      <c r="A294" s="2" t="s">
        <v>19</v>
      </c>
      <c r="B294" t="s">
        <v>149</v>
      </c>
      <c r="C294" t="b">
        <v>0</v>
      </c>
    </row>
    <row r="295" spans="1:3" x14ac:dyDescent="0.25">
      <c r="A295" s="2" t="s">
        <v>19</v>
      </c>
      <c r="B295" t="s">
        <v>150</v>
      </c>
      <c r="C295" s="2" t="s">
        <v>161</v>
      </c>
    </row>
    <row r="296" spans="1:3" x14ac:dyDescent="0.25">
      <c r="A296" s="2" t="s">
        <v>19</v>
      </c>
      <c r="B296" t="s">
        <v>159</v>
      </c>
      <c r="C296" s="2" t="s">
        <v>534</v>
      </c>
    </row>
    <row r="297" spans="1:3" x14ac:dyDescent="0.25">
      <c r="A297" s="2" t="s">
        <v>19</v>
      </c>
      <c r="B297" t="s">
        <v>155</v>
      </c>
      <c r="C297">
        <v>6.86</v>
      </c>
    </row>
    <row r="298" spans="1:3" x14ac:dyDescent="0.25">
      <c r="A298" s="2" t="s">
        <v>19</v>
      </c>
      <c r="B298" t="s">
        <v>152</v>
      </c>
      <c r="C298" s="2" t="s">
        <v>162</v>
      </c>
    </row>
    <row r="299" spans="1:3" x14ac:dyDescent="0.25">
      <c r="A299" s="2" t="s">
        <v>20</v>
      </c>
      <c r="B299" t="s">
        <v>149</v>
      </c>
      <c r="C299" t="b">
        <v>0</v>
      </c>
    </row>
    <row r="300" spans="1:3" x14ac:dyDescent="0.25">
      <c r="A300" s="2" t="s">
        <v>20</v>
      </c>
      <c r="B300" t="s">
        <v>150</v>
      </c>
      <c r="C300" s="2" t="s">
        <v>163</v>
      </c>
    </row>
    <row r="301" spans="1:3" x14ac:dyDescent="0.25">
      <c r="A301" s="2" t="s">
        <v>20</v>
      </c>
      <c r="B301" t="s">
        <v>159</v>
      </c>
      <c r="C301" s="2" t="s">
        <v>535</v>
      </c>
    </row>
    <row r="302" spans="1:3" x14ac:dyDescent="0.25">
      <c r="A302" s="2" t="s">
        <v>20</v>
      </c>
      <c r="B302" t="s">
        <v>155</v>
      </c>
      <c r="C302">
        <v>6.86</v>
      </c>
    </row>
    <row r="303" spans="1:3" x14ac:dyDescent="0.25">
      <c r="A303" s="2" t="s">
        <v>20</v>
      </c>
      <c r="B303" t="s">
        <v>152</v>
      </c>
      <c r="C303" s="2" t="s">
        <v>164</v>
      </c>
    </row>
    <row r="304" spans="1:3" x14ac:dyDescent="0.25">
      <c r="A304" s="2" t="s">
        <v>21</v>
      </c>
      <c r="B304" t="s">
        <v>149</v>
      </c>
      <c r="C304" t="b">
        <v>0</v>
      </c>
    </row>
    <row r="305" spans="1:3" x14ac:dyDescent="0.25">
      <c r="A305" s="2" t="s">
        <v>21</v>
      </c>
      <c r="B305" t="s">
        <v>150</v>
      </c>
      <c r="C305" s="2" t="s">
        <v>165</v>
      </c>
    </row>
    <row r="306" spans="1:3" x14ac:dyDescent="0.25">
      <c r="A306" s="2" t="s">
        <v>21</v>
      </c>
      <c r="B306" t="s">
        <v>159</v>
      </c>
      <c r="C306" s="2" t="s">
        <v>536</v>
      </c>
    </row>
    <row r="307" spans="1:3" x14ac:dyDescent="0.25">
      <c r="A307" s="2" t="s">
        <v>21</v>
      </c>
      <c r="B307" t="s">
        <v>155</v>
      </c>
      <c r="C307">
        <v>13.86</v>
      </c>
    </row>
    <row r="308" spans="1:3" x14ac:dyDescent="0.25">
      <c r="A308" s="2" t="s">
        <v>21</v>
      </c>
      <c r="B308" t="s">
        <v>152</v>
      </c>
      <c r="C308" s="2" t="s">
        <v>166</v>
      </c>
    </row>
    <row r="309" spans="1:3" x14ac:dyDescent="0.25">
      <c r="A309" s="2" t="s">
        <v>34</v>
      </c>
      <c r="B309" t="s">
        <v>149</v>
      </c>
      <c r="C309" t="b">
        <v>0</v>
      </c>
    </row>
    <row r="310" spans="1:3" x14ac:dyDescent="0.25">
      <c r="A310" s="2" t="s">
        <v>34</v>
      </c>
      <c r="B310" t="s">
        <v>150</v>
      </c>
      <c r="C310" s="2" t="s">
        <v>167</v>
      </c>
    </row>
    <row r="311" spans="1:3" x14ac:dyDescent="0.25">
      <c r="A311" s="2" t="s">
        <v>34</v>
      </c>
      <c r="B311" t="s">
        <v>159</v>
      </c>
      <c r="C311" s="2" t="s">
        <v>537</v>
      </c>
    </row>
    <row r="312" spans="1:3" x14ac:dyDescent="0.25">
      <c r="A312" s="2" t="s">
        <v>34</v>
      </c>
      <c r="B312" t="s">
        <v>155</v>
      </c>
      <c r="C312">
        <v>7.86</v>
      </c>
    </row>
    <row r="313" spans="1:3" x14ac:dyDescent="0.25">
      <c r="A313" s="2" t="s">
        <v>34</v>
      </c>
      <c r="B313" t="s">
        <v>152</v>
      </c>
      <c r="C313" s="2" t="s">
        <v>162</v>
      </c>
    </row>
    <row r="314" spans="1:3" x14ac:dyDescent="0.25">
      <c r="A314" s="2" t="s">
        <v>35</v>
      </c>
      <c r="B314" t="s">
        <v>149</v>
      </c>
      <c r="C314" t="b">
        <v>0</v>
      </c>
    </row>
    <row r="315" spans="1:3" x14ac:dyDescent="0.25">
      <c r="A315" s="2" t="s">
        <v>35</v>
      </c>
      <c r="B315" t="s">
        <v>150</v>
      </c>
      <c r="C315" s="2" t="s">
        <v>168</v>
      </c>
    </row>
    <row r="316" spans="1:3" x14ac:dyDescent="0.25">
      <c r="A316" s="2" t="s">
        <v>35</v>
      </c>
      <c r="B316" t="s">
        <v>159</v>
      </c>
      <c r="C316" s="2" t="s">
        <v>538</v>
      </c>
    </row>
    <row r="317" spans="1:3" x14ac:dyDescent="0.25">
      <c r="A317" s="2" t="s">
        <v>35</v>
      </c>
      <c r="B317" t="s">
        <v>155</v>
      </c>
      <c r="C317">
        <v>7.86</v>
      </c>
    </row>
    <row r="318" spans="1:3" x14ac:dyDescent="0.25">
      <c r="A318" s="2" t="s">
        <v>35</v>
      </c>
      <c r="B318" t="s">
        <v>152</v>
      </c>
      <c r="C318" s="2" t="s">
        <v>162</v>
      </c>
    </row>
    <row r="319" spans="1:3" x14ac:dyDescent="0.25">
      <c r="A319" s="2" t="s">
        <v>36</v>
      </c>
      <c r="B319" t="s">
        <v>149</v>
      </c>
      <c r="C319" t="b">
        <v>0</v>
      </c>
    </row>
    <row r="320" spans="1:3" x14ac:dyDescent="0.25">
      <c r="A320" s="2" t="s">
        <v>36</v>
      </c>
      <c r="B320" t="s">
        <v>150</v>
      </c>
      <c r="C320" s="2" t="s">
        <v>169</v>
      </c>
    </row>
    <row r="321" spans="1:3" x14ac:dyDescent="0.25">
      <c r="A321" s="2" t="s">
        <v>36</v>
      </c>
      <c r="B321" t="s">
        <v>159</v>
      </c>
      <c r="C321" s="2" t="s">
        <v>539</v>
      </c>
    </row>
    <row r="322" spans="1:3" x14ac:dyDescent="0.25">
      <c r="A322" s="2" t="s">
        <v>36</v>
      </c>
      <c r="B322" t="s">
        <v>155</v>
      </c>
      <c r="C322">
        <v>7.86</v>
      </c>
    </row>
    <row r="323" spans="1:3" x14ac:dyDescent="0.25">
      <c r="A323" s="2" t="s">
        <v>36</v>
      </c>
      <c r="B323" t="s">
        <v>152</v>
      </c>
      <c r="C323" s="2" t="s">
        <v>162</v>
      </c>
    </row>
    <row r="324" spans="1:3" x14ac:dyDescent="0.25">
      <c r="A324" s="2" t="s">
        <v>25</v>
      </c>
      <c r="B324" t="s">
        <v>149</v>
      </c>
      <c r="C324" t="b">
        <v>0</v>
      </c>
    </row>
    <row r="325" spans="1:3" x14ac:dyDescent="0.25">
      <c r="A325" s="2" t="s">
        <v>25</v>
      </c>
      <c r="B325" t="s">
        <v>150</v>
      </c>
      <c r="C325" s="2" t="s">
        <v>170</v>
      </c>
    </row>
    <row r="326" spans="1:3" x14ac:dyDescent="0.25">
      <c r="A326" s="2" t="s">
        <v>25</v>
      </c>
      <c r="B326" t="s">
        <v>159</v>
      </c>
      <c r="C326" s="2" t="s">
        <v>540</v>
      </c>
    </row>
    <row r="327" spans="1:3" x14ac:dyDescent="0.25">
      <c r="A327" s="2" t="s">
        <v>25</v>
      </c>
      <c r="B327" t="s">
        <v>155</v>
      </c>
      <c r="C327">
        <v>10.14</v>
      </c>
    </row>
    <row r="328" spans="1:3" x14ac:dyDescent="0.25">
      <c r="A328" s="2" t="s">
        <v>25</v>
      </c>
      <c r="B328" t="s">
        <v>152</v>
      </c>
      <c r="C328" s="2" t="s">
        <v>171</v>
      </c>
    </row>
    <row r="329" spans="1:3" x14ac:dyDescent="0.25">
      <c r="A329" s="2" t="s">
        <v>37</v>
      </c>
      <c r="B329" t="s">
        <v>149</v>
      </c>
      <c r="C329" t="b">
        <v>0</v>
      </c>
    </row>
    <row r="330" spans="1:3" x14ac:dyDescent="0.25">
      <c r="A330" s="2" t="s">
        <v>37</v>
      </c>
      <c r="B330" t="s">
        <v>150</v>
      </c>
      <c r="C330" s="2" t="s">
        <v>172</v>
      </c>
    </row>
    <row r="331" spans="1:3" x14ac:dyDescent="0.25">
      <c r="A331" s="2" t="s">
        <v>37</v>
      </c>
      <c r="B331" t="s">
        <v>159</v>
      </c>
      <c r="C331" s="2" t="s">
        <v>541</v>
      </c>
    </row>
    <row r="332" spans="1:3" x14ac:dyDescent="0.25">
      <c r="A332" s="2" t="s">
        <v>37</v>
      </c>
      <c r="B332" t="s">
        <v>155</v>
      </c>
      <c r="C332">
        <v>15.14</v>
      </c>
    </row>
    <row r="333" spans="1:3" x14ac:dyDescent="0.25">
      <c r="A333" s="2" t="s">
        <v>37</v>
      </c>
      <c r="B333" t="s">
        <v>152</v>
      </c>
      <c r="C333" s="2" t="s">
        <v>153</v>
      </c>
    </row>
    <row r="334" spans="1:3" x14ac:dyDescent="0.25">
      <c r="A334" s="2" t="s">
        <v>38</v>
      </c>
      <c r="B334" t="s">
        <v>149</v>
      </c>
      <c r="C334" t="b">
        <v>0</v>
      </c>
    </row>
    <row r="335" spans="1:3" x14ac:dyDescent="0.25">
      <c r="A335" s="2" t="s">
        <v>38</v>
      </c>
      <c r="B335" t="s">
        <v>150</v>
      </c>
      <c r="C335" s="2" t="s">
        <v>173</v>
      </c>
    </row>
    <row r="336" spans="1:3" x14ac:dyDescent="0.25">
      <c r="A336" s="2" t="s">
        <v>38</v>
      </c>
      <c r="B336" t="s">
        <v>159</v>
      </c>
      <c r="C336" s="2" t="s">
        <v>542</v>
      </c>
    </row>
    <row r="337" spans="1:3" x14ac:dyDescent="0.25">
      <c r="A337" s="2" t="s">
        <v>38</v>
      </c>
      <c r="B337" t="s">
        <v>155</v>
      </c>
      <c r="C337">
        <v>9.14</v>
      </c>
    </row>
    <row r="338" spans="1:3" x14ac:dyDescent="0.25">
      <c r="A338" s="2" t="s">
        <v>38</v>
      </c>
      <c r="B338" t="s">
        <v>152</v>
      </c>
      <c r="C338" s="2" t="s">
        <v>162</v>
      </c>
    </row>
    <row r="339" spans="1:3" x14ac:dyDescent="0.25">
      <c r="A339" s="2" t="s">
        <v>39</v>
      </c>
      <c r="B339" t="s">
        <v>149</v>
      </c>
      <c r="C339" t="b">
        <v>0</v>
      </c>
    </row>
    <row r="340" spans="1:3" x14ac:dyDescent="0.25">
      <c r="A340" s="2" t="s">
        <v>39</v>
      </c>
      <c r="B340" t="s">
        <v>150</v>
      </c>
      <c r="C340" s="2" t="s">
        <v>236</v>
      </c>
    </row>
    <row r="341" spans="1:3" x14ac:dyDescent="0.25">
      <c r="A341" s="2" t="s">
        <v>39</v>
      </c>
      <c r="B341" t="s">
        <v>159</v>
      </c>
      <c r="C341" s="2" t="s">
        <v>543</v>
      </c>
    </row>
    <row r="342" spans="1:3" x14ac:dyDescent="0.25">
      <c r="A342" s="2" t="s">
        <v>39</v>
      </c>
      <c r="B342" t="s">
        <v>155</v>
      </c>
      <c r="C342">
        <v>9.57</v>
      </c>
    </row>
    <row r="343" spans="1:3" x14ac:dyDescent="0.25">
      <c r="A343" s="2" t="s">
        <v>39</v>
      </c>
      <c r="B343" t="s">
        <v>152</v>
      </c>
      <c r="C343" s="2" t="s">
        <v>153</v>
      </c>
    </row>
    <row r="344" spans="1:3" x14ac:dyDescent="0.25">
      <c r="A344" s="2" t="s">
        <v>40</v>
      </c>
      <c r="B344" t="s">
        <v>149</v>
      </c>
      <c r="C344" t="b">
        <v>0</v>
      </c>
    </row>
    <row r="345" spans="1:3" x14ac:dyDescent="0.25">
      <c r="A345" s="2" t="s">
        <v>40</v>
      </c>
      <c r="B345" t="s">
        <v>150</v>
      </c>
      <c r="C345" s="2" t="s">
        <v>237</v>
      </c>
    </row>
    <row r="346" spans="1:3" x14ac:dyDescent="0.25">
      <c r="A346" s="2" t="s">
        <v>40</v>
      </c>
      <c r="B346" t="s">
        <v>159</v>
      </c>
      <c r="C346" s="2" t="s">
        <v>544</v>
      </c>
    </row>
    <row r="347" spans="1:3" x14ac:dyDescent="0.25">
      <c r="A347" s="2" t="s">
        <v>40</v>
      </c>
      <c r="B347" t="s">
        <v>155</v>
      </c>
      <c r="C347">
        <v>8.2899999999999991</v>
      </c>
    </row>
    <row r="348" spans="1:3" x14ac:dyDescent="0.25">
      <c r="A348" s="2" t="s">
        <v>40</v>
      </c>
      <c r="B348" t="s">
        <v>152</v>
      </c>
      <c r="C348" s="2" t="s">
        <v>162</v>
      </c>
    </row>
    <row r="349" spans="1:3" x14ac:dyDescent="0.25">
      <c r="A349" s="2" t="s">
        <v>41</v>
      </c>
      <c r="B349" t="s">
        <v>149</v>
      </c>
      <c r="C349" t="b">
        <v>0</v>
      </c>
    </row>
    <row r="350" spans="1:3" x14ac:dyDescent="0.25">
      <c r="A350" s="2" t="s">
        <v>41</v>
      </c>
      <c r="B350" t="s">
        <v>150</v>
      </c>
      <c r="C350" s="2" t="s">
        <v>238</v>
      </c>
    </row>
    <row r="351" spans="1:3" x14ac:dyDescent="0.25">
      <c r="A351" s="2" t="s">
        <v>41</v>
      </c>
      <c r="B351" t="s">
        <v>159</v>
      </c>
      <c r="C351" s="2" t="s">
        <v>545</v>
      </c>
    </row>
    <row r="352" spans="1:3" x14ac:dyDescent="0.25">
      <c r="A352" s="2" t="s">
        <v>41</v>
      </c>
      <c r="B352" t="s">
        <v>155</v>
      </c>
      <c r="C352">
        <v>7.86</v>
      </c>
    </row>
    <row r="353" spans="1:3" x14ac:dyDescent="0.25">
      <c r="A353" s="2" t="s">
        <v>41</v>
      </c>
      <c r="B353" t="s">
        <v>152</v>
      </c>
      <c r="C353" s="2" t="s">
        <v>162</v>
      </c>
    </row>
    <row r="354" spans="1:3" x14ac:dyDescent="0.25">
      <c r="A354" s="2" t="s">
        <v>42</v>
      </c>
      <c r="B354" t="s">
        <v>149</v>
      </c>
      <c r="C354" t="b">
        <v>0</v>
      </c>
    </row>
    <row r="355" spans="1:3" x14ac:dyDescent="0.25">
      <c r="A355" s="2" t="s">
        <v>42</v>
      </c>
      <c r="B355" t="s">
        <v>150</v>
      </c>
      <c r="C355" s="2" t="s">
        <v>239</v>
      </c>
    </row>
    <row r="356" spans="1:3" x14ac:dyDescent="0.25">
      <c r="A356" s="2" t="s">
        <v>42</v>
      </c>
      <c r="B356" t="s">
        <v>159</v>
      </c>
      <c r="C356" s="2" t="s">
        <v>546</v>
      </c>
    </row>
    <row r="357" spans="1:3" x14ac:dyDescent="0.25">
      <c r="A357" s="2" t="s">
        <v>42</v>
      </c>
      <c r="B357" t="s">
        <v>155</v>
      </c>
      <c r="C357">
        <v>14.14</v>
      </c>
    </row>
    <row r="358" spans="1:3" x14ac:dyDescent="0.25">
      <c r="A358" s="2" t="s">
        <v>42</v>
      </c>
      <c r="B358" t="s">
        <v>152</v>
      </c>
      <c r="C358" s="2" t="s">
        <v>153</v>
      </c>
    </row>
    <row r="359" spans="1:3" x14ac:dyDescent="0.25">
      <c r="A359" s="2" t="s">
        <v>43</v>
      </c>
      <c r="B359" t="s">
        <v>149</v>
      </c>
      <c r="C359" t="b">
        <v>0</v>
      </c>
    </row>
    <row r="360" spans="1:3" x14ac:dyDescent="0.25">
      <c r="A360" s="2" t="s">
        <v>43</v>
      </c>
      <c r="B360" t="s">
        <v>150</v>
      </c>
      <c r="C360" s="2" t="s">
        <v>240</v>
      </c>
    </row>
    <row r="361" spans="1:3" x14ac:dyDescent="0.25">
      <c r="A361" s="2" t="s">
        <v>43</v>
      </c>
      <c r="B361" t="s">
        <v>159</v>
      </c>
      <c r="C361" s="2" t="s">
        <v>547</v>
      </c>
    </row>
    <row r="362" spans="1:3" x14ac:dyDescent="0.25">
      <c r="A362" s="2" t="s">
        <v>43</v>
      </c>
      <c r="B362" t="s">
        <v>155</v>
      </c>
      <c r="C362">
        <v>19.71</v>
      </c>
    </row>
    <row r="363" spans="1:3" x14ac:dyDescent="0.25">
      <c r="A363" s="2" t="s">
        <v>43</v>
      </c>
      <c r="B363" t="s">
        <v>152</v>
      </c>
      <c r="C363" s="2" t="s">
        <v>241</v>
      </c>
    </row>
    <row r="364" spans="1:3" x14ac:dyDescent="0.25">
      <c r="A364" s="2" t="s">
        <v>44</v>
      </c>
      <c r="B364" t="s">
        <v>149</v>
      </c>
      <c r="C364" t="b">
        <v>0</v>
      </c>
    </row>
    <row r="365" spans="1:3" x14ac:dyDescent="0.25">
      <c r="A365" s="2" t="s">
        <v>44</v>
      </c>
      <c r="B365" t="s">
        <v>150</v>
      </c>
      <c r="C365" s="2" t="s">
        <v>242</v>
      </c>
    </row>
    <row r="366" spans="1:3" x14ac:dyDescent="0.25">
      <c r="A366" s="2" t="s">
        <v>44</v>
      </c>
      <c r="B366" t="s">
        <v>159</v>
      </c>
      <c r="C366" s="2" t="s">
        <v>548</v>
      </c>
    </row>
    <row r="367" spans="1:3" x14ac:dyDescent="0.25">
      <c r="A367" s="2" t="s">
        <v>44</v>
      </c>
      <c r="B367" t="s">
        <v>155</v>
      </c>
      <c r="C367">
        <v>19.29</v>
      </c>
    </row>
    <row r="368" spans="1:3" x14ac:dyDescent="0.25">
      <c r="A368" s="2" t="s">
        <v>44</v>
      </c>
      <c r="B368" t="s">
        <v>152</v>
      </c>
      <c r="C368" s="2" t="s">
        <v>241</v>
      </c>
    </row>
    <row r="369" spans="1:3" x14ac:dyDescent="0.25">
      <c r="A369" s="2" t="s">
        <v>45</v>
      </c>
      <c r="B369" t="s">
        <v>149</v>
      </c>
      <c r="C369" t="b">
        <v>0</v>
      </c>
    </row>
    <row r="370" spans="1:3" x14ac:dyDescent="0.25">
      <c r="A370" s="2" t="s">
        <v>45</v>
      </c>
      <c r="B370" t="s">
        <v>150</v>
      </c>
      <c r="C370" s="2" t="s">
        <v>243</v>
      </c>
    </row>
    <row r="371" spans="1:3" x14ac:dyDescent="0.25">
      <c r="A371" s="2" t="s">
        <v>45</v>
      </c>
      <c r="B371" t="s">
        <v>159</v>
      </c>
      <c r="C371" s="2" t="s">
        <v>549</v>
      </c>
    </row>
    <row r="372" spans="1:3" x14ac:dyDescent="0.25">
      <c r="A372" s="2" t="s">
        <v>45</v>
      </c>
      <c r="B372" t="s">
        <v>155</v>
      </c>
      <c r="C372">
        <v>26.86</v>
      </c>
    </row>
    <row r="373" spans="1:3" x14ac:dyDescent="0.25">
      <c r="A373" s="2" t="s">
        <v>45</v>
      </c>
      <c r="B373" t="s">
        <v>152</v>
      </c>
      <c r="C373" s="2" t="s">
        <v>166</v>
      </c>
    </row>
    <row r="374" spans="1:3" x14ac:dyDescent="0.25">
      <c r="A374" s="2" t="s">
        <v>46</v>
      </c>
      <c r="B374" t="s">
        <v>149</v>
      </c>
      <c r="C374" t="b">
        <v>0</v>
      </c>
    </row>
    <row r="375" spans="1:3" x14ac:dyDescent="0.25">
      <c r="A375" s="2" t="s">
        <v>46</v>
      </c>
      <c r="B375" t="s">
        <v>150</v>
      </c>
      <c r="C375" s="2" t="s">
        <v>244</v>
      </c>
    </row>
    <row r="376" spans="1:3" x14ac:dyDescent="0.25">
      <c r="A376" s="2" t="s">
        <v>46</v>
      </c>
      <c r="B376" t="s">
        <v>159</v>
      </c>
      <c r="C376" s="2" t="s">
        <v>550</v>
      </c>
    </row>
    <row r="377" spans="1:3" x14ac:dyDescent="0.25">
      <c r="A377" s="2" t="s">
        <v>46</v>
      </c>
      <c r="B377" t="s">
        <v>155</v>
      </c>
      <c r="C377">
        <v>26.43</v>
      </c>
    </row>
    <row r="378" spans="1:3" x14ac:dyDescent="0.25">
      <c r="A378" s="2" t="s">
        <v>46</v>
      </c>
      <c r="B378" t="s">
        <v>152</v>
      </c>
      <c r="C378" s="2" t="s">
        <v>166</v>
      </c>
    </row>
    <row r="379" spans="1:3" x14ac:dyDescent="0.25">
      <c r="A379" s="2" t="s">
        <v>47</v>
      </c>
      <c r="B379" t="s">
        <v>149</v>
      </c>
      <c r="C379" t="b">
        <v>0</v>
      </c>
    </row>
    <row r="380" spans="1:3" x14ac:dyDescent="0.25">
      <c r="A380" s="2" t="s">
        <v>47</v>
      </c>
      <c r="B380" t="s">
        <v>150</v>
      </c>
      <c r="C380" s="2" t="s">
        <v>245</v>
      </c>
    </row>
    <row r="381" spans="1:3" x14ac:dyDescent="0.25">
      <c r="A381" s="2" t="s">
        <v>47</v>
      </c>
      <c r="B381" t="s">
        <v>159</v>
      </c>
      <c r="C381" s="2" t="s">
        <v>551</v>
      </c>
    </row>
    <row r="382" spans="1:3" x14ac:dyDescent="0.25">
      <c r="A382" s="2" t="s">
        <v>47</v>
      </c>
      <c r="B382" t="s">
        <v>155</v>
      </c>
      <c r="C382">
        <v>6.86</v>
      </c>
    </row>
    <row r="383" spans="1:3" x14ac:dyDescent="0.25">
      <c r="A383" s="2" t="s">
        <v>47</v>
      </c>
      <c r="B383" t="s">
        <v>152</v>
      </c>
      <c r="C383" s="2" t="s">
        <v>162</v>
      </c>
    </row>
    <row r="384" spans="1:3" x14ac:dyDescent="0.25">
      <c r="A384" s="2" t="s">
        <v>48</v>
      </c>
      <c r="B384" t="s">
        <v>149</v>
      </c>
      <c r="C384" t="b">
        <v>0</v>
      </c>
    </row>
    <row r="385" spans="1:3" x14ac:dyDescent="0.25">
      <c r="A385" s="2" t="s">
        <v>48</v>
      </c>
      <c r="B385" t="s">
        <v>150</v>
      </c>
      <c r="C385" s="2" t="s">
        <v>246</v>
      </c>
    </row>
    <row r="386" spans="1:3" x14ac:dyDescent="0.25">
      <c r="A386" s="2" t="s">
        <v>48</v>
      </c>
      <c r="B386" t="s">
        <v>159</v>
      </c>
      <c r="C386" s="2" t="s">
        <v>552</v>
      </c>
    </row>
    <row r="387" spans="1:3" x14ac:dyDescent="0.25">
      <c r="A387" s="2" t="s">
        <v>48</v>
      </c>
      <c r="B387" t="s">
        <v>155</v>
      </c>
      <c r="C387">
        <v>6.86</v>
      </c>
    </row>
    <row r="388" spans="1:3" x14ac:dyDescent="0.25">
      <c r="A388" s="2" t="s">
        <v>48</v>
      </c>
      <c r="B388" t="s">
        <v>152</v>
      </c>
      <c r="C388" s="2" t="s">
        <v>162</v>
      </c>
    </row>
    <row r="389" spans="1:3" x14ac:dyDescent="0.25">
      <c r="A389" s="2" t="s">
        <v>49</v>
      </c>
      <c r="B389" t="s">
        <v>149</v>
      </c>
      <c r="C389" t="b">
        <v>0</v>
      </c>
    </row>
    <row r="390" spans="1:3" x14ac:dyDescent="0.25">
      <c r="A390" s="2" t="s">
        <v>49</v>
      </c>
      <c r="B390" t="s">
        <v>150</v>
      </c>
      <c r="C390" s="2" t="s">
        <v>247</v>
      </c>
    </row>
    <row r="391" spans="1:3" x14ac:dyDescent="0.25">
      <c r="A391" s="2" t="s">
        <v>49</v>
      </c>
      <c r="B391" t="s">
        <v>159</v>
      </c>
      <c r="C391" s="2" t="s">
        <v>553</v>
      </c>
    </row>
    <row r="392" spans="1:3" x14ac:dyDescent="0.25">
      <c r="A392" s="2" t="s">
        <v>49</v>
      </c>
      <c r="B392" t="s">
        <v>155</v>
      </c>
      <c r="C392">
        <v>16.86</v>
      </c>
    </row>
    <row r="393" spans="1:3" x14ac:dyDescent="0.25">
      <c r="A393" s="2" t="s">
        <v>49</v>
      </c>
      <c r="B393" t="s">
        <v>152</v>
      </c>
      <c r="C393" s="2" t="s">
        <v>241</v>
      </c>
    </row>
    <row r="394" spans="1:3" x14ac:dyDescent="0.25">
      <c r="A394" s="2" t="s">
        <v>50</v>
      </c>
      <c r="B394" t="s">
        <v>149</v>
      </c>
      <c r="C394" t="b">
        <v>0</v>
      </c>
    </row>
    <row r="395" spans="1:3" x14ac:dyDescent="0.25">
      <c r="A395" s="2" t="s">
        <v>50</v>
      </c>
      <c r="B395" t="s">
        <v>150</v>
      </c>
      <c r="C395" s="2" t="s">
        <v>248</v>
      </c>
    </row>
    <row r="396" spans="1:3" x14ac:dyDescent="0.25">
      <c r="A396" s="2" t="s">
        <v>50</v>
      </c>
      <c r="B396" t="s">
        <v>159</v>
      </c>
      <c r="C396" s="2" t="s">
        <v>554</v>
      </c>
    </row>
    <row r="397" spans="1:3" x14ac:dyDescent="0.25">
      <c r="A397" s="2" t="s">
        <v>50</v>
      </c>
      <c r="B397" t="s">
        <v>155</v>
      </c>
      <c r="C397">
        <v>17.86</v>
      </c>
    </row>
    <row r="398" spans="1:3" x14ac:dyDescent="0.25">
      <c r="A398" s="2" t="s">
        <v>50</v>
      </c>
      <c r="B398" t="s">
        <v>152</v>
      </c>
      <c r="C398" s="2" t="s">
        <v>241</v>
      </c>
    </row>
    <row r="399" spans="1:3" x14ac:dyDescent="0.25">
      <c r="A399" s="2" t="s">
        <v>51</v>
      </c>
      <c r="B399" t="s">
        <v>149</v>
      </c>
      <c r="C399" t="b">
        <v>0</v>
      </c>
    </row>
    <row r="400" spans="1:3" x14ac:dyDescent="0.25">
      <c r="A400" s="2" t="s">
        <v>51</v>
      </c>
      <c r="B400" t="s">
        <v>150</v>
      </c>
      <c r="C400" s="2" t="s">
        <v>249</v>
      </c>
    </row>
    <row r="401" spans="1:3" x14ac:dyDescent="0.25">
      <c r="A401" s="2" t="s">
        <v>51</v>
      </c>
      <c r="B401" t="s">
        <v>159</v>
      </c>
      <c r="C401" s="2" t="s">
        <v>555</v>
      </c>
    </row>
    <row r="402" spans="1:3" x14ac:dyDescent="0.25">
      <c r="A402" s="2" t="s">
        <v>51</v>
      </c>
      <c r="B402" t="s">
        <v>155</v>
      </c>
      <c r="C402">
        <v>23.86</v>
      </c>
    </row>
    <row r="403" spans="1:3" x14ac:dyDescent="0.25">
      <c r="A403" s="2" t="s">
        <v>51</v>
      </c>
      <c r="B403" t="s">
        <v>152</v>
      </c>
      <c r="C403" s="2" t="s">
        <v>166</v>
      </c>
    </row>
    <row r="404" spans="1:3" x14ac:dyDescent="0.25">
      <c r="A404" s="2" t="s">
        <v>52</v>
      </c>
      <c r="B404" t="s">
        <v>149</v>
      </c>
      <c r="C404" t="b">
        <v>0</v>
      </c>
    </row>
    <row r="405" spans="1:3" x14ac:dyDescent="0.25">
      <c r="A405" s="2" t="s">
        <v>52</v>
      </c>
      <c r="B405" t="s">
        <v>150</v>
      </c>
      <c r="C405" s="2" t="s">
        <v>250</v>
      </c>
    </row>
    <row r="406" spans="1:3" x14ac:dyDescent="0.25">
      <c r="A406" s="2" t="s">
        <v>52</v>
      </c>
      <c r="B406" t="s">
        <v>159</v>
      </c>
      <c r="C406" s="2" t="s">
        <v>556</v>
      </c>
    </row>
    <row r="407" spans="1:3" x14ac:dyDescent="0.25">
      <c r="A407" s="2" t="s">
        <v>52</v>
      </c>
      <c r="B407" t="s">
        <v>155</v>
      </c>
      <c r="C407">
        <v>25</v>
      </c>
    </row>
    <row r="408" spans="1:3" x14ac:dyDescent="0.25">
      <c r="A408" s="2" t="s">
        <v>52</v>
      </c>
      <c r="B408" t="s">
        <v>152</v>
      </c>
      <c r="C408" s="2" t="s">
        <v>166</v>
      </c>
    </row>
    <row r="409" spans="1:3" x14ac:dyDescent="0.25">
      <c r="A409" s="2" t="s">
        <v>53</v>
      </c>
      <c r="B409" t="s">
        <v>149</v>
      </c>
      <c r="C409" t="b">
        <v>0</v>
      </c>
    </row>
    <row r="410" spans="1:3" x14ac:dyDescent="0.25">
      <c r="A410" s="2" t="s">
        <v>53</v>
      </c>
      <c r="B410" t="s">
        <v>150</v>
      </c>
      <c r="C410" s="2" t="s">
        <v>251</v>
      </c>
    </row>
    <row r="411" spans="1:3" x14ac:dyDescent="0.25">
      <c r="A411" s="2" t="s">
        <v>53</v>
      </c>
      <c r="B411" t="s">
        <v>159</v>
      </c>
      <c r="C411" s="2" t="s">
        <v>557</v>
      </c>
    </row>
    <row r="412" spans="1:3" x14ac:dyDescent="0.25">
      <c r="A412" s="2" t="s">
        <v>53</v>
      </c>
      <c r="B412" t="s">
        <v>155</v>
      </c>
      <c r="C412">
        <v>19.29</v>
      </c>
    </row>
    <row r="413" spans="1:3" x14ac:dyDescent="0.25">
      <c r="A413" s="2" t="s">
        <v>53</v>
      </c>
      <c r="B413" t="s">
        <v>152</v>
      </c>
      <c r="C413" s="2" t="s">
        <v>171</v>
      </c>
    </row>
    <row r="414" spans="1:3" x14ac:dyDescent="0.25">
      <c r="A414" s="2" t="s">
        <v>54</v>
      </c>
      <c r="B414" t="s">
        <v>149</v>
      </c>
      <c r="C414" t="b">
        <v>0</v>
      </c>
    </row>
    <row r="415" spans="1:3" x14ac:dyDescent="0.25">
      <c r="A415" s="2" t="s">
        <v>54</v>
      </c>
      <c r="B415" t="s">
        <v>150</v>
      </c>
      <c r="C415" s="2" t="s">
        <v>252</v>
      </c>
    </row>
    <row r="416" spans="1:3" x14ac:dyDescent="0.25">
      <c r="A416" s="2" t="s">
        <v>54</v>
      </c>
      <c r="B416" t="s">
        <v>159</v>
      </c>
      <c r="C416" s="2" t="s">
        <v>558</v>
      </c>
    </row>
    <row r="417" spans="1:3" x14ac:dyDescent="0.25">
      <c r="A417" s="2" t="s">
        <v>54</v>
      </c>
      <c r="B417" t="s">
        <v>155</v>
      </c>
      <c r="C417">
        <v>18.29</v>
      </c>
    </row>
    <row r="418" spans="1:3" x14ac:dyDescent="0.25">
      <c r="A418" s="2" t="s">
        <v>54</v>
      </c>
      <c r="B418" t="s">
        <v>152</v>
      </c>
      <c r="C418" s="2" t="s">
        <v>162</v>
      </c>
    </row>
    <row r="419" spans="1:3" x14ac:dyDescent="0.25">
      <c r="A419" s="2" t="s">
        <v>55</v>
      </c>
      <c r="B419" t="s">
        <v>149</v>
      </c>
      <c r="C419" t="b">
        <v>0</v>
      </c>
    </row>
    <row r="420" spans="1:3" x14ac:dyDescent="0.25">
      <c r="A420" s="2" t="s">
        <v>55</v>
      </c>
      <c r="B420" t="s">
        <v>150</v>
      </c>
      <c r="C420" s="2" t="s">
        <v>253</v>
      </c>
    </row>
    <row r="421" spans="1:3" x14ac:dyDescent="0.25">
      <c r="A421" s="2" t="s">
        <v>55</v>
      </c>
      <c r="B421" t="s">
        <v>159</v>
      </c>
      <c r="C421" s="2" t="s">
        <v>559</v>
      </c>
    </row>
    <row r="422" spans="1:3" x14ac:dyDescent="0.25">
      <c r="A422" s="2" t="s">
        <v>55</v>
      </c>
      <c r="B422" t="s">
        <v>155</v>
      </c>
      <c r="C422">
        <v>6.29</v>
      </c>
    </row>
    <row r="423" spans="1:3" x14ac:dyDescent="0.25">
      <c r="A423" s="2" t="s">
        <v>55</v>
      </c>
      <c r="B423" t="s">
        <v>152</v>
      </c>
      <c r="C423" s="2" t="s">
        <v>153</v>
      </c>
    </row>
    <row r="424" spans="1:3" x14ac:dyDescent="0.25">
      <c r="A424" s="2" t="s">
        <v>56</v>
      </c>
      <c r="B424" t="s">
        <v>149</v>
      </c>
      <c r="C424" t="b">
        <v>0</v>
      </c>
    </row>
    <row r="425" spans="1:3" x14ac:dyDescent="0.25">
      <c r="A425" s="2" t="s">
        <v>56</v>
      </c>
      <c r="B425" t="s">
        <v>150</v>
      </c>
      <c r="C425" s="2" t="s">
        <v>254</v>
      </c>
    </row>
    <row r="426" spans="1:3" x14ac:dyDescent="0.25">
      <c r="A426" s="2" t="s">
        <v>56</v>
      </c>
      <c r="B426" t="s">
        <v>159</v>
      </c>
      <c r="C426" s="2" t="s">
        <v>560</v>
      </c>
    </row>
    <row r="427" spans="1:3" x14ac:dyDescent="0.25">
      <c r="A427" s="2" t="s">
        <v>56</v>
      </c>
      <c r="B427" t="s">
        <v>155</v>
      </c>
      <c r="C427">
        <v>4.29</v>
      </c>
    </row>
    <row r="428" spans="1:3" x14ac:dyDescent="0.25">
      <c r="A428" s="2" t="s">
        <v>56</v>
      </c>
      <c r="B428" t="s">
        <v>152</v>
      </c>
      <c r="C428" s="2" t="s">
        <v>153</v>
      </c>
    </row>
    <row r="429" spans="1:3" x14ac:dyDescent="0.25">
      <c r="A429" s="2" t="s">
        <v>57</v>
      </c>
      <c r="B429" t="s">
        <v>149</v>
      </c>
      <c r="C429" t="b">
        <v>0</v>
      </c>
    </row>
    <row r="430" spans="1:3" x14ac:dyDescent="0.25">
      <c r="A430" s="2" t="s">
        <v>57</v>
      </c>
      <c r="B430" t="s">
        <v>150</v>
      </c>
      <c r="C430" s="2" t="s">
        <v>255</v>
      </c>
    </row>
    <row r="431" spans="1:3" x14ac:dyDescent="0.25">
      <c r="A431" s="2" t="s">
        <v>57</v>
      </c>
      <c r="B431" t="s">
        <v>159</v>
      </c>
      <c r="C431" s="2" t="s">
        <v>561</v>
      </c>
    </row>
    <row r="432" spans="1:3" x14ac:dyDescent="0.25">
      <c r="A432" s="2" t="s">
        <v>57</v>
      </c>
      <c r="B432" t="s">
        <v>155</v>
      </c>
      <c r="C432">
        <v>17</v>
      </c>
    </row>
    <row r="433" spans="1:3" x14ac:dyDescent="0.25">
      <c r="A433" s="2" t="s">
        <v>57</v>
      </c>
      <c r="B433" t="s">
        <v>152</v>
      </c>
      <c r="C433" s="2" t="s">
        <v>153</v>
      </c>
    </row>
    <row r="434" spans="1:3" x14ac:dyDescent="0.25">
      <c r="A434" s="2" t="s">
        <v>58</v>
      </c>
      <c r="B434" t="s">
        <v>149</v>
      </c>
      <c r="C434" t="b">
        <v>0</v>
      </c>
    </row>
    <row r="435" spans="1:3" x14ac:dyDescent="0.25">
      <c r="A435" s="2" t="s">
        <v>58</v>
      </c>
      <c r="B435" t="s">
        <v>150</v>
      </c>
      <c r="C435" s="2" t="s">
        <v>256</v>
      </c>
    </row>
    <row r="436" spans="1:3" x14ac:dyDescent="0.25">
      <c r="A436" s="2" t="s">
        <v>58</v>
      </c>
      <c r="B436" t="s">
        <v>159</v>
      </c>
      <c r="C436" s="2" t="s">
        <v>562</v>
      </c>
    </row>
    <row r="437" spans="1:3" x14ac:dyDescent="0.25">
      <c r="A437" s="2" t="s">
        <v>58</v>
      </c>
      <c r="B437" t="s">
        <v>155</v>
      </c>
      <c r="C437">
        <v>17.43</v>
      </c>
    </row>
    <row r="438" spans="1:3" x14ac:dyDescent="0.25">
      <c r="A438" s="2" t="s">
        <v>58</v>
      </c>
      <c r="B438" t="s">
        <v>152</v>
      </c>
      <c r="C438" s="2" t="s">
        <v>153</v>
      </c>
    </row>
    <row r="439" spans="1:3" x14ac:dyDescent="0.25">
      <c r="A439" s="2" t="s">
        <v>59</v>
      </c>
      <c r="B439" t="s">
        <v>149</v>
      </c>
      <c r="C439" t="b">
        <v>0</v>
      </c>
    </row>
    <row r="440" spans="1:3" x14ac:dyDescent="0.25">
      <c r="A440" s="2" t="s">
        <v>59</v>
      </c>
      <c r="B440" t="s">
        <v>150</v>
      </c>
      <c r="C440" s="2" t="s">
        <v>257</v>
      </c>
    </row>
    <row r="441" spans="1:3" x14ac:dyDescent="0.25">
      <c r="A441" s="2" t="s">
        <v>59</v>
      </c>
      <c r="B441" t="s">
        <v>159</v>
      </c>
      <c r="C441" s="2" t="s">
        <v>563</v>
      </c>
    </row>
    <row r="442" spans="1:3" x14ac:dyDescent="0.25">
      <c r="A442" s="2" t="s">
        <v>59</v>
      </c>
      <c r="B442" t="s">
        <v>155</v>
      </c>
      <c r="C442">
        <v>14.43</v>
      </c>
    </row>
    <row r="443" spans="1:3" x14ac:dyDescent="0.25">
      <c r="A443" s="2" t="s">
        <v>59</v>
      </c>
      <c r="B443" t="s">
        <v>152</v>
      </c>
      <c r="C443" s="2" t="s">
        <v>153</v>
      </c>
    </row>
    <row r="444" spans="1:3" x14ac:dyDescent="0.25">
      <c r="A444" s="2" t="s">
        <v>60</v>
      </c>
      <c r="B444" t="s">
        <v>149</v>
      </c>
      <c r="C444" t="b">
        <v>0</v>
      </c>
    </row>
    <row r="445" spans="1:3" x14ac:dyDescent="0.25">
      <c r="A445" s="2" t="s">
        <v>60</v>
      </c>
      <c r="B445" t="s">
        <v>150</v>
      </c>
      <c r="C445" s="2" t="s">
        <v>258</v>
      </c>
    </row>
    <row r="446" spans="1:3" x14ac:dyDescent="0.25">
      <c r="A446" s="2" t="s">
        <v>60</v>
      </c>
      <c r="B446" t="s">
        <v>159</v>
      </c>
      <c r="C446" s="2" t="s">
        <v>564</v>
      </c>
    </row>
    <row r="447" spans="1:3" x14ac:dyDescent="0.25">
      <c r="A447" s="2" t="s">
        <v>60</v>
      </c>
      <c r="B447" t="s">
        <v>155</v>
      </c>
      <c r="C447">
        <v>12.86</v>
      </c>
    </row>
    <row r="448" spans="1:3" x14ac:dyDescent="0.25">
      <c r="A448" s="2" t="s">
        <v>60</v>
      </c>
      <c r="B448" t="s">
        <v>152</v>
      </c>
      <c r="C448" s="2" t="s">
        <v>153</v>
      </c>
    </row>
    <row r="449" spans="1:3" x14ac:dyDescent="0.25">
      <c r="A449" s="2" t="s">
        <v>61</v>
      </c>
      <c r="B449" t="s">
        <v>149</v>
      </c>
      <c r="C449" t="b">
        <v>0</v>
      </c>
    </row>
    <row r="450" spans="1:3" x14ac:dyDescent="0.25">
      <c r="A450" s="2" t="s">
        <v>61</v>
      </c>
      <c r="B450" t="s">
        <v>150</v>
      </c>
      <c r="C450" s="2" t="s">
        <v>259</v>
      </c>
    </row>
    <row r="451" spans="1:3" x14ac:dyDescent="0.25">
      <c r="A451" s="2" t="s">
        <v>61</v>
      </c>
      <c r="B451" t="s">
        <v>159</v>
      </c>
      <c r="C451" s="2" t="s">
        <v>565</v>
      </c>
    </row>
    <row r="452" spans="1:3" x14ac:dyDescent="0.25">
      <c r="A452" s="2" t="s">
        <v>61</v>
      </c>
      <c r="B452" t="s">
        <v>155</v>
      </c>
      <c r="C452">
        <v>10</v>
      </c>
    </row>
    <row r="453" spans="1:3" x14ac:dyDescent="0.25">
      <c r="A453" s="2" t="s">
        <v>61</v>
      </c>
      <c r="B453" t="s">
        <v>152</v>
      </c>
      <c r="C453" s="2" t="s">
        <v>153</v>
      </c>
    </row>
    <row r="454" spans="1:3" x14ac:dyDescent="0.25">
      <c r="A454" s="2" t="s">
        <v>62</v>
      </c>
      <c r="B454" t="s">
        <v>149</v>
      </c>
      <c r="C454" t="b">
        <v>0</v>
      </c>
    </row>
    <row r="455" spans="1:3" x14ac:dyDescent="0.25">
      <c r="A455" s="2" t="s">
        <v>62</v>
      </c>
      <c r="B455" t="s">
        <v>150</v>
      </c>
      <c r="C455" s="2" t="s">
        <v>260</v>
      </c>
    </row>
    <row r="456" spans="1:3" x14ac:dyDescent="0.25">
      <c r="A456" s="2" t="s">
        <v>62</v>
      </c>
      <c r="B456" t="s">
        <v>159</v>
      </c>
      <c r="C456" s="2" t="s">
        <v>566</v>
      </c>
    </row>
    <row r="457" spans="1:3" x14ac:dyDescent="0.25">
      <c r="A457" s="2" t="s">
        <v>62</v>
      </c>
      <c r="B457" t="s">
        <v>155</v>
      </c>
      <c r="C457">
        <v>13</v>
      </c>
    </row>
    <row r="458" spans="1:3" x14ac:dyDescent="0.25">
      <c r="A458" s="2" t="s">
        <v>62</v>
      </c>
      <c r="B458" t="s">
        <v>152</v>
      </c>
      <c r="C458" s="2" t="s">
        <v>153</v>
      </c>
    </row>
    <row r="459" spans="1:3" x14ac:dyDescent="0.25">
      <c r="A459" s="2" t="s">
        <v>63</v>
      </c>
      <c r="B459" t="s">
        <v>149</v>
      </c>
      <c r="C459" t="b">
        <v>0</v>
      </c>
    </row>
    <row r="460" spans="1:3" x14ac:dyDescent="0.25">
      <c r="A460" s="2" t="s">
        <v>63</v>
      </c>
      <c r="B460" t="s">
        <v>150</v>
      </c>
      <c r="C460" s="2" t="s">
        <v>261</v>
      </c>
    </row>
    <row r="461" spans="1:3" x14ac:dyDescent="0.25">
      <c r="A461" s="2" t="s">
        <v>63</v>
      </c>
      <c r="B461" t="s">
        <v>159</v>
      </c>
      <c r="C461" s="2" t="s">
        <v>567</v>
      </c>
    </row>
    <row r="462" spans="1:3" x14ac:dyDescent="0.25">
      <c r="A462" s="2" t="s">
        <v>63</v>
      </c>
      <c r="B462" t="s">
        <v>155</v>
      </c>
      <c r="C462">
        <v>13.43</v>
      </c>
    </row>
    <row r="463" spans="1:3" x14ac:dyDescent="0.25">
      <c r="A463" s="2" t="s">
        <v>63</v>
      </c>
      <c r="B463" t="s">
        <v>152</v>
      </c>
      <c r="C463" s="2" t="s">
        <v>153</v>
      </c>
    </row>
    <row r="464" spans="1:3" x14ac:dyDescent="0.25">
      <c r="A464" s="2" t="s">
        <v>64</v>
      </c>
      <c r="B464" t="s">
        <v>149</v>
      </c>
      <c r="C464" t="b">
        <v>0</v>
      </c>
    </row>
    <row r="465" spans="1:3" x14ac:dyDescent="0.25">
      <c r="A465" s="2" t="s">
        <v>64</v>
      </c>
      <c r="B465" t="s">
        <v>150</v>
      </c>
      <c r="C465" s="2" t="s">
        <v>262</v>
      </c>
    </row>
    <row r="466" spans="1:3" x14ac:dyDescent="0.25">
      <c r="A466" s="2" t="s">
        <v>64</v>
      </c>
      <c r="B466" t="s">
        <v>159</v>
      </c>
      <c r="C466" s="2" t="s">
        <v>568</v>
      </c>
    </row>
    <row r="467" spans="1:3" x14ac:dyDescent="0.25">
      <c r="A467" s="2" t="s">
        <v>64</v>
      </c>
      <c r="B467" t="s">
        <v>155</v>
      </c>
      <c r="C467">
        <v>14.57</v>
      </c>
    </row>
    <row r="468" spans="1:3" x14ac:dyDescent="0.25">
      <c r="A468" s="2" t="s">
        <v>64</v>
      </c>
      <c r="B468" t="s">
        <v>152</v>
      </c>
      <c r="C468" s="2" t="s">
        <v>153</v>
      </c>
    </row>
    <row r="469" spans="1:3" x14ac:dyDescent="0.25">
      <c r="A469" s="2" t="s">
        <v>65</v>
      </c>
      <c r="B469" t="s">
        <v>149</v>
      </c>
      <c r="C469" t="b">
        <v>0</v>
      </c>
    </row>
    <row r="470" spans="1:3" x14ac:dyDescent="0.25">
      <c r="A470" s="2" t="s">
        <v>65</v>
      </c>
      <c r="B470" t="s">
        <v>150</v>
      </c>
      <c r="C470" s="2" t="s">
        <v>263</v>
      </c>
    </row>
    <row r="471" spans="1:3" x14ac:dyDescent="0.25">
      <c r="A471" s="2" t="s">
        <v>65</v>
      </c>
      <c r="B471" t="s">
        <v>159</v>
      </c>
      <c r="C471" s="2" t="s">
        <v>569</v>
      </c>
    </row>
    <row r="472" spans="1:3" x14ac:dyDescent="0.25">
      <c r="A472" s="2" t="s">
        <v>65</v>
      </c>
      <c r="B472" t="s">
        <v>155</v>
      </c>
      <c r="C472">
        <v>15.71</v>
      </c>
    </row>
    <row r="473" spans="1:3" x14ac:dyDescent="0.25">
      <c r="A473" s="2" t="s">
        <v>65</v>
      </c>
      <c r="B473" t="s">
        <v>152</v>
      </c>
      <c r="C473" s="2" t="s">
        <v>153</v>
      </c>
    </row>
    <row r="474" spans="1:3" x14ac:dyDescent="0.25">
      <c r="A474" s="2" t="s">
        <v>66</v>
      </c>
      <c r="B474" t="s">
        <v>149</v>
      </c>
      <c r="C474" t="b">
        <v>0</v>
      </c>
    </row>
    <row r="475" spans="1:3" x14ac:dyDescent="0.25">
      <c r="A475" s="2" t="s">
        <v>66</v>
      </c>
      <c r="B475" t="s">
        <v>150</v>
      </c>
      <c r="C475" s="2" t="s">
        <v>264</v>
      </c>
    </row>
    <row r="476" spans="1:3" x14ac:dyDescent="0.25">
      <c r="A476" s="2" t="s">
        <v>66</v>
      </c>
      <c r="B476" t="s">
        <v>159</v>
      </c>
      <c r="C476" s="2" t="s">
        <v>570</v>
      </c>
    </row>
    <row r="477" spans="1:3" x14ac:dyDescent="0.25">
      <c r="A477" s="2" t="s">
        <v>66</v>
      </c>
      <c r="B477" t="s">
        <v>155</v>
      </c>
      <c r="C477">
        <v>9.86</v>
      </c>
    </row>
    <row r="478" spans="1:3" x14ac:dyDescent="0.25">
      <c r="A478" s="2" t="s">
        <v>66</v>
      </c>
      <c r="B478" t="s">
        <v>152</v>
      </c>
      <c r="C478" s="2" t="s">
        <v>153</v>
      </c>
    </row>
    <row r="479" spans="1:3" x14ac:dyDescent="0.25">
      <c r="A479" s="2" t="s">
        <v>67</v>
      </c>
      <c r="B479" t="s">
        <v>149</v>
      </c>
      <c r="C479" t="b">
        <v>0</v>
      </c>
    </row>
    <row r="480" spans="1:3" x14ac:dyDescent="0.25">
      <c r="A480" s="2" t="s">
        <v>67</v>
      </c>
      <c r="B480" t="s">
        <v>150</v>
      </c>
      <c r="C480" s="2" t="s">
        <v>265</v>
      </c>
    </row>
    <row r="481" spans="1:3" x14ac:dyDescent="0.25">
      <c r="A481" s="2" t="s">
        <v>67</v>
      </c>
      <c r="B481" t="s">
        <v>159</v>
      </c>
      <c r="C481" s="2" t="s">
        <v>571</v>
      </c>
    </row>
    <row r="482" spans="1:3" x14ac:dyDescent="0.25">
      <c r="A482" s="2" t="s">
        <v>67</v>
      </c>
      <c r="B482" t="s">
        <v>155</v>
      </c>
      <c r="C482">
        <v>9.14</v>
      </c>
    </row>
    <row r="483" spans="1:3" x14ac:dyDescent="0.25">
      <c r="A483" s="2" t="s">
        <v>67</v>
      </c>
      <c r="B483" t="s">
        <v>152</v>
      </c>
      <c r="C483" s="2" t="s">
        <v>153</v>
      </c>
    </row>
    <row r="484" spans="1:3" x14ac:dyDescent="0.25">
      <c r="A484" s="2" t="s">
        <v>68</v>
      </c>
      <c r="B484" t="s">
        <v>149</v>
      </c>
      <c r="C484" t="b">
        <v>0</v>
      </c>
    </row>
    <row r="485" spans="1:3" x14ac:dyDescent="0.25">
      <c r="A485" s="2" t="s">
        <v>68</v>
      </c>
      <c r="B485" t="s">
        <v>150</v>
      </c>
      <c r="C485" s="2" t="s">
        <v>266</v>
      </c>
    </row>
    <row r="486" spans="1:3" x14ac:dyDescent="0.25">
      <c r="A486" s="2" t="s">
        <v>68</v>
      </c>
      <c r="B486" t="s">
        <v>159</v>
      </c>
      <c r="C486" s="2" t="s">
        <v>572</v>
      </c>
    </row>
    <row r="487" spans="1:3" x14ac:dyDescent="0.25">
      <c r="A487" s="2" t="s">
        <v>68</v>
      </c>
      <c r="B487" t="s">
        <v>155</v>
      </c>
      <c r="C487">
        <v>9.2899999999999991</v>
      </c>
    </row>
    <row r="488" spans="1:3" x14ac:dyDescent="0.25">
      <c r="A488" s="2" t="s">
        <v>68</v>
      </c>
      <c r="B488" t="s">
        <v>152</v>
      </c>
      <c r="C488" s="2" t="s">
        <v>153</v>
      </c>
    </row>
    <row r="489" spans="1:3" x14ac:dyDescent="0.25">
      <c r="A489" s="2" t="s">
        <v>69</v>
      </c>
      <c r="B489" t="s">
        <v>149</v>
      </c>
      <c r="C489" t="b">
        <v>0</v>
      </c>
    </row>
    <row r="490" spans="1:3" x14ac:dyDescent="0.25">
      <c r="A490" s="2" t="s">
        <v>69</v>
      </c>
      <c r="B490" t="s">
        <v>150</v>
      </c>
      <c r="C490" s="2" t="s">
        <v>267</v>
      </c>
    </row>
    <row r="491" spans="1:3" x14ac:dyDescent="0.25">
      <c r="A491" s="2" t="s">
        <v>69</v>
      </c>
      <c r="B491" t="s">
        <v>159</v>
      </c>
      <c r="C491" s="2" t="s">
        <v>573</v>
      </c>
    </row>
    <row r="492" spans="1:3" x14ac:dyDescent="0.25">
      <c r="A492" s="2" t="s">
        <v>69</v>
      </c>
      <c r="B492" t="s">
        <v>155</v>
      </c>
      <c r="C492">
        <v>21.57</v>
      </c>
    </row>
    <row r="493" spans="1:3" x14ac:dyDescent="0.25">
      <c r="A493" s="2" t="s">
        <v>69</v>
      </c>
      <c r="B493" t="s">
        <v>152</v>
      </c>
      <c r="C493" s="2" t="s">
        <v>153</v>
      </c>
    </row>
    <row r="494" spans="1:3" x14ac:dyDescent="0.25">
      <c r="A494" s="2" t="s">
        <v>70</v>
      </c>
      <c r="B494" t="s">
        <v>149</v>
      </c>
      <c r="C494" t="b">
        <v>0</v>
      </c>
    </row>
    <row r="495" spans="1:3" x14ac:dyDescent="0.25">
      <c r="A495" s="2" t="s">
        <v>70</v>
      </c>
      <c r="B495" t="s">
        <v>150</v>
      </c>
      <c r="C495" s="2" t="s">
        <v>268</v>
      </c>
    </row>
    <row r="496" spans="1:3" x14ac:dyDescent="0.25">
      <c r="A496" s="2" t="s">
        <v>70</v>
      </c>
      <c r="B496" t="s">
        <v>159</v>
      </c>
      <c r="C496" s="2" t="s">
        <v>574</v>
      </c>
    </row>
    <row r="497" spans="1:3" x14ac:dyDescent="0.25">
      <c r="A497" s="2" t="s">
        <v>70</v>
      </c>
      <c r="B497" t="s">
        <v>155</v>
      </c>
      <c r="C497">
        <v>19</v>
      </c>
    </row>
    <row r="498" spans="1:3" x14ac:dyDescent="0.25">
      <c r="A498" s="2" t="s">
        <v>70</v>
      </c>
      <c r="B498" t="s">
        <v>152</v>
      </c>
      <c r="C498" s="2" t="s">
        <v>153</v>
      </c>
    </row>
    <row r="499" spans="1:3" x14ac:dyDescent="0.25">
      <c r="A499" s="2" t="s">
        <v>71</v>
      </c>
      <c r="B499" t="s">
        <v>149</v>
      </c>
      <c r="C499" t="b">
        <v>0</v>
      </c>
    </row>
    <row r="500" spans="1:3" x14ac:dyDescent="0.25">
      <c r="A500" s="2" t="s">
        <v>71</v>
      </c>
      <c r="B500" t="s">
        <v>150</v>
      </c>
      <c r="C500" s="2" t="s">
        <v>269</v>
      </c>
    </row>
    <row r="501" spans="1:3" x14ac:dyDescent="0.25">
      <c r="A501" s="2" t="s">
        <v>71</v>
      </c>
      <c r="B501" t="s">
        <v>159</v>
      </c>
      <c r="C501" s="2" t="s">
        <v>575</v>
      </c>
    </row>
    <row r="502" spans="1:3" x14ac:dyDescent="0.25">
      <c r="A502" s="2" t="s">
        <v>71</v>
      </c>
      <c r="B502" t="s">
        <v>155</v>
      </c>
      <c r="C502">
        <v>7</v>
      </c>
    </row>
    <row r="503" spans="1:3" x14ac:dyDescent="0.25">
      <c r="A503" s="2" t="s">
        <v>71</v>
      </c>
      <c r="B503" t="s">
        <v>152</v>
      </c>
      <c r="C503" s="2" t="s">
        <v>153</v>
      </c>
    </row>
    <row r="504" spans="1:3" x14ac:dyDescent="0.25">
      <c r="A504" s="2" t="s">
        <v>72</v>
      </c>
      <c r="B504" t="s">
        <v>149</v>
      </c>
      <c r="C504" t="b">
        <v>0</v>
      </c>
    </row>
    <row r="505" spans="1:3" x14ac:dyDescent="0.25">
      <c r="A505" s="2" t="s">
        <v>72</v>
      </c>
      <c r="B505" t="s">
        <v>150</v>
      </c>
      <c r="C505" s="2" t="s">
        <v>270</v>
      </c>
    </row>
    <row r="506" spans="1:3" x14ac:dyDescent="0.25">
      <c r="A506" s="2" t="s">
        <v>72</v>
      </c>
      <c r="B506" t="s">
        <v>159</v>
      </c>
      <c r="C506" s="2" t="s">
        <v>576</v>
      </c>
    </row>
    <row r="507" spans="1:3" x14ac:dyDescent="0.25">
      <c r="A507" s="2" t="s">
        <v>72</v>
      </c>
      <c r="B507" t="s">
        <v>155</v>
      </c>
      <c r="C507">
        <v>16.29</v>
      </c>
    </row>
    <row r="508" spans="1:3" x14ac:dyDescent="0.25">
      <c r="A508" s="2" t="s">
        <v>72</v>
      </c>
      <c r="B508" t="s">
        <v>152</v>
      </c>
      <c r="C508" s="2" t="s">
        <v>153</v>
      </c>
    </row>
    <row r="509" spans="1:3" x14ac:dyDescent="0.25">
      <c r="A509" s="2" t="s">
        <v>73</v>
      </c>
      <c r="B509" t="s">
        <v>149</v>
      </c>
      <c r="C509" t="b">
        <v>0</v>
      </c>
    </row>
    <row r="510" spans="1:3" x14ac:dyDescent="0.25">
      <c r="A510" s="2" t="s">
        <v>73</v>
      </c>
      <c r="B510" t="s">
        <v>150</v>
      </c>
      <c r="C510" s="2" t="s">
        <v>271</v>
      </c>
    </row>
    <row r="511" spans="1:3" x14ac:dyDescent="0.25">
      <c r="A511" s="2" t="s">
        <v>73</v>
      </c>
      <c r="B511" t="s">
        <v>159</v>
      </c>
      <c r="C511" s="2" t="s">
        <v>577</v>
      </c>
    </row>
    <row r="512" spans="1:3" x14ac:dyDescent="0.25">
      <c r="A512" s="2" t="s">
        <v>73</v>
      </c>
      <c r="B512" t="s">
        <v>155</v>
      </c>
      <c r="C512">
        <v>13.43</v>
      </c>
    </row>
    <row r="513" spans="1:3" x14ac:dyDescent="0.25">
      <c r="A513" s="2" t="s">
        <v>73</v>
      </c>
      <c r="B513" t="s">
        <v>152</v>
      </c>
      <c r="C513" s="2" t="s">
        <v>153</v>
      </c>
    </row>
    <row r="514" spans="1:3" x14ac:dyDescent="0.25">
      <c r="A514" s="2" t="s">
        <v>74</v>
      </c>
      <c r="B514" t="s">
        <v>149</v>
      </c>
      <c r="C514" t="b">
        <v>0</v>
      </c>
    </row>
    <row r="515" spans="1:3" x14ac:dyDescent="0.25">
      <c r="A515" s="2" t="s">
        <v>74</v>
      </c>
      <c r="B515" t="s">
        <v>150</v>
      </c>
      <c r="C515" s="2" t="s">
        <v>272</v>
      </c>
    </row>
    <row r="516" spans="1:3" x14ac:dyDescent="0.25">
      <c r="A516" s="2" t="s">
        <v>74</v>
      </c>
      <c r="B516" t="s">
        <v>159</v>
      </c>
      <c r="C516" s="2" t="s">
        <v>578</v>
      </c>
    </row>
    <row r="517" spans="1:3" x14ac:dyDescent="0.25">
      <c r="A517" s="2" t="s">
        <v>74</v>
      </c>
      <c r="B517" t="s">
        <v>155</v>
      </c>
      <c r="C517">
        <v>11.14</v>
      </c>
    </row>
    <row r="518" spans="1:3" x14ac:dyDescent="0.25">
      <c r="A518" s="2" t="s">
        <v>74</v>
      </c>
      <c r="B518" t="s">
        <v>152</v>
      </c>
      <c r="C518" s="2" t="s">
        <v>153</v>
      </c>
    </row>
    <row r="519" spans="1:3" x14ac:dyDescent="0.25">
      <c r="A519" s="2" t="s">
        <v>75</v>
      </c>
      <c r="B519" t="s">
        <v>149</v>
      </c>
      <c r="C519" t="b">
        <v>0</v>
      </c>
    </row>
    <row r="520" spans="1:3" x14ac:dyDescent="0.25">
      <c r="A520" s="2" t="s">
        <v>75</v>
      </c>
      <c r="B520" t="s">
        <v>150</v>
      </c>
      <c r="C520" s="2" t="s">
        <v>273</v>
      </c>
    </row>
    <row r="521" spans="1:3" x14ac:dyDescent="0.25">
      <c r="A521" s="2" t="s">
        <v>75</v>
      </c>
      <c r="B521" t="s">
        <v>159</v>
      </c>
      <c r="C521" s="2" t="s">
        <v>579</v>
      </c>
    </row>
    <row r="522" spans="1:3" x14ac:dyDescent="0.25">
      <c r="A522" s="2" t="s">
        <v>75</v>
      </c>
      <c r="B522" t="s">
        <v>155</v>
      </c>
      <c r="C522">
        <v>5.57</v>
      </c>
    </row>
    <row r="523" spans="1:3" x14ac:dyDescent="0.25">
      <c r="A523" s="2" t="s">
        <v>75</v>
      </c>
      <c r="B523" t="s">
        <v>152</v>
      </c>
      <c r="C523" s="2" t="s">
        <v>153</v>
      </c>
    </row>
    <row r="524" spans="1:3" x14ac:dyDescent="0.25">
      <c r="A524" s="2" t="s">
        <v>27</v>
      </c>
      <c r="B524" t="s">
        <v>149</v>
      </c>
      <c r="C524" t="b">
        <v>0</v>
      </c>
    </row>
    <row r="525" spans="1:3" x14ac:dyDescent="0.25">
      <c r="A525" s="2" t="s">
        <v>27</v>
      </c>
      <c r="B525" t="s">
        <v>150</v>
      </c>
      <c r="C525" s="2" t="s">
        <v>274</v>
      </c>
    </row>
    <row r="526" spans="1:3" x14ac:dyDescent="0.25">
      <c r="A526" s="2" t="s">
        <v>27</v>
      </c>
      <c r="B526" t="s">
        <v>159</v>
      </c>
      <c r="C526" s="2" t="s">
        <v>580</v>
      </c>
    </row>
    <row r="527" spans="1:3" x14ac:dyDescent="0.25">
      <c r="A527" s="2" t="s">
        <v>27</v>
      </c>
      <c r="B527" t="s">
        <v>155</v>
      </c>
      <c r="C527">
        <v>20.71</v>
      </c>
    </row>
    <row r="528" spans="1:3" x14ac:dyDescent="0.25">
      <c r="A528" s="2" t="s">
        <v>27</v>
      </c>
      <c r="B528" t="s">
        <v>152</v>
      </c>
      <c r="C528" s="2" t="s">
        <v>160</v>
      </c>
    </row>
    <row r="529" spans="1:3" x14ac:dyDescent="0.25">
      <c r="A529" s="2" t="s">
        <v>28</v>
      </c>
      <c r="B529" t="s">
        <v>149</v>
      </c>
      <c r="C529" t="b">
        <v>0</v>
      </c>
    </row>
    <row r="530" spans="1:3" x14ac:dyDescent="0.25">
      <c r="A530" s="2" t="s">
        <v>28</v>
      </c>
      <c r="B530" t="s">
        <v>150</v>
      </c>
      <c r="C530" s="2" t="s">
        <v>275</v>
      </c>
    </row>
    <row r="531" spans="1:3" x14ac:dyDescent="0.25">
      <c r="A531" s="2" t="s">
        <v>28</v>
      </c>
      <c r="B531" t="s">
        <v>159</v>
      </c>
      <c r="C531" s="2" t="s">
        <v>581</v>
      </c>
    </row>
    <row r="532" spans="1:3" x14ac:dyDescent="0.25">
      <c r="A532" s="2" t="s">
        <v>28</v>
      </c>
      <c r="B532" t="s">
        <v>155</v>
      </c>
      <c r="C532">
        <v>16.14</v>
      </c>
    </row>
    <row r="533" spans="1:3" x14ac:dyDescent="0.25">
      <c r="A533" s="2" t="s">
        <v>28</v>
      </c>
      <c r="B533" t="s">
        <v>152</v>
      </c>
      <c r="C533" s="2" t="s">
        <v>153</v>
      </c>
    </row>
    <row r="534" spans="1:3" x14ac:dyDescent="0.25">
      <c r="A534" s="2" t="s">
        <v>21</v>
      </c>
      <c r="B534" t="s">
        <v>174</v>
      </c>
      <c r="C534" s="2" t="s">
        <v>175</v>
      </c>
    </row>
    <row r="535" spans="1:3" x14ac:dyDescent="0.25">
      <c r="A535" s="2" t="s">
        <v>21</v>
      </c>
      <c r="B535" t="s">
        <v>176</v>
      </c>
      <c r="C535">
        <v>3</v>
      </c>
    </row>
    <row r="536" spans="1:3" x14ac:dyDescent="0.25">
      <c r="A536" s="2" t="s">
        <v>21</v>
      </c>
      <c r="B536" t="s">
        <v>177</v>
      </c>
      <c r="C536">
        <v>6</v>
      </c>
    </row>
    <row r="537" spans="1:3" x14ac:dyDescent="0.25">
      <c r="A537" s="2" t="s">
        <v>21</v>
      </c>
      <c r="B537" t="s">
        <v>178</v>
      </c>
      <c r="C537">
        <v>1</v>
      </c>
    </row>
    <row r="538" spans="1:3" x14ac:dyDescent="0.25">
      <c r="A538" s="2" t="s">
        <v>21</v>
      </c>
      <c r="B538" t="s">
        <v>180</v>
      </c>
      <c r="C538">
        <v>7039480</v>
      </c>
    </row>
    <row r="539" spans="1:3" x14ac:dyDescent="0.25">
      <c r="A539" s="2" t="s">
        <v>21</v>
      </c>
      <c r="B539" t="s">
        <v>181</v>
      </c>
      <c r="C539">
        <v>5</v>
      </c>
    </row>
    <row r="540" spans="1:3" x14ac:dyDescent="0.25">
      <c r="A540" s="2" t="s">
        <v>21</v>
      </c>
      <c r="B540" t="s">
        <v>182</v>
      </c>
      <c r="C540">
        <v>50</v>
      </c>
    </row>
    <row r="541" spans="1:3" x14ac:dyDescent="0.25">
      <c r="A541" s="2" t="s">
        <v>21</v>
      </c>
      <c r="B541" t="s">
        <v>183</v>
      </c>
      <c r="C541">
        <v>8711167</v>
      </c>
    </row>
    <row r="542" spans="1:3" x14ac:dyDescent="0.25">
      <c r="A542" s="2" t="s">
        <v>21</v>
      </c>
      <c r="B542" t="s">
        <v>184</v>
      </c>
      <c r="C542">
        <v>2</v>
      </c>
    </row>
    <row r="543" spans="1:3" x14ac:dyDescent="0.25">
      <c r="A543" s="2" t="s">
        <v>21</v>
      </c>
      <c r="B543" t="s">
        <v>186</v>
      </c>
      <c r="C543">
        <v>8109667</v>
      </c>
    </row>
    <row r="544" spans="1:3" x14ac:dyDescent="0.25">
      <c r="A544" s="2" t="s">
        <v>25</v>
      </c>
      <c r="B544" t="s">
        <v>174</v>
      </c>
      <c r="C544" s="2" t="s">
        <v>276</v>
      </c>
    </row>
    <row r="545" spans="1:3" x14ac:dyDescent="0.25">
      <c r="A545" s="2" t="s">
        <v>25</v>
      </c>
      <c r="B545" t="s">
        <v>176</v>
      </c>
      <c r="C545">
        <v>3</v>
      </c>
    </row>
    <row r="546" spans="1:3" x14ac:dyDescent="0.25">
      <c r="A546" s="2" t="s">
        <v>25</v>
      </c>
      <c r="B546" t="s">
        <v>177</v>
      </c>
      <c r="C546">
        <v>1</v>
      </c>
    </row>
    <row r="547" spans="1:3" x14ac:dyDescent="0.25">
      <c r="A547" s="2" t="s">
        <v>25</v>
      </c>
      <c r="B547" t="s">
        <v>178</v>
      </c>
      <c r="C547">
        <v>1</v>
      </c>
    </row>
    <row r="548" spans="1:3" x14ac:dyDescent="0.25">
      <c r="A548" s="2" t="s">
        <v>25</v>
      </c>
      <c r="B548" t="s">
        <v>180</v>
      </c>
      <c r="C548">
        <v>7039480</v>
      </c>
    </row>
    <row r="549" spans="1:3" x14ac:dyDescent="0.25">
      <c r="A549" s="2" t="s">
        <v>25</v>
      </c>
      <c r="B549" t="s">
        <v>181</v>
      </c>
      <c r="C549">
        <v>5</v>
      </c>
    </row>
    <row r="550" spans="1:3" x14ac:dyDescent="0.25">
      <c r="A550" s="2" t="s">
        <v>25</v>
      </c>
      <c r="B550" t="s">
        <v>182</v>
      </c>
      <c r="C550">
        <v>50</v>
      </c>
    </row>
    <row r="551" spans="1:3" x14ac:dyDescent="0.25">
      <c r="A551" s="2" t="s">
        <v>25</v>
      </c>
      <c r="B551" t="s">
        <v>183</v>
      </c>
      <c r="C551">
        <v>8711167</v>
      </c>
    </row>
    <row r="552" spans="1:3" x14ac:dyDescent="0.25">
      <c r="A552" s="2" t="s">
        <v>25</v>
      </c>
      <c r="B552" t="s">
        <v>184</v>
      </c>
      <c r="C552">
        <v>2</v>
      </c>
    </row>
    <row r="553" spans="1:3" x14ac:dyDescent="0.25">
      <c r="A553" s="2" t="s">
        <v>25</v>
      </c>
      <c r="B553" t="s">
        <v>186</v>
      </c>
      <c r="C553">
        <v>8109667</v>
      </c>
    </row>
    <row r="554" spans="1:3" x14ac:dyDescent="0.25">
      <c r="A554" s="2" t="s">
        <v>45</v>
      </c>
      <c r="B554" t="s">
        <v>174</v>
      </c>
      <c r="C554" s="2" t="s">
        <v>277</v>
      </c>
    </row>
    <row r="555" spans="1:3" x14ac:dyDescent="0.25">
      <c r="A555" s="2" t="s">
        <v>45</v>
      </c>
      <c r="B555" t="s">
        <v>176</v>
      </c>
      <c r="C555">
        <v>3</v>
      </c>
    </row>
    <row r="556" spans="1:3" x14ac:dyDescent="0.25">
      <c r="A556" s="2" t="s">
        <v>45</v>
      </c>
      <c r="B556" t="s">
        <v>177</v>
      </c>
      <c r="C556">
        <v>5</v>
      </c>
    </row>
    <row r="557" spans="1:3" x14ac:dyDescent="0.25">
      <c r="A557" s="2" t="s">
        <v>45</v>
      </c>
      <c r="B557" t="s">
        <v>178</v>
      </c>
      <c r="C557">
        <v>1</v>
      </c>
    </row>
    <row r="558" spans="1:3" x14ac:dyDescent="0.25">
      <c r="A558" s="2" t="s">
        <v>45</v>
      </c>
      <c r="B558" t="s">
        <v>180</v>
      </c>
      <c r="C558">
        <v>7039480</v>
      </c>
    </row>
    <row r="559" spans="1:3" x14ac:dyDescent="0.25">
      <c r="A559" s="2" t="s">
        <v>45</v>
      </c>
      <c r="B559" t="s">
        <v>181</v>
      </c>
      <c r="C559">
        <v>5</v>
      </c>
    </row>
    <row r="560" spans="1:3" x14ac:dyDescent="0.25">
      <c r="A560" s="2" t="s">
        <v>45</v>
      </c>
      <c r="B560" t="s">
        <v>182</v>
      </c>
      <c r="C560">
        <v>50</v>
      </c>
    </row>
    <row r="561" spans="1:3" x14ac:dyDescent="0.25">
      <c r="A561" s="2" t="s">
        <v>45</v>
      </c>
      <c r="B561" t="s">
        <v>183</v>
      </c>
      <c r="C561">
        <v>8711167</v>
      </c>
    </row>
    <row r="562" spans="1:3" x14ac:dyDescent="0.25">
      <c r="A562" s="2" t="s">
        <v>45</v>
      </c>
      <c r="B562" t="s">
        <v>184</v>
      </c>
      <c r="C562">
        <v>2</v>
      </c>
    </row>
    <row r="563" spans="1:3" x14ac:dyDescent="0.25">
      <c r="A563" s="2" t="s">
        <v>45</v>
      </c>
      <c r="B563" t="s">
        <v>186</v>
      </c>
      <c r="C563">
        <v>8109667</v>
      </c>
    </row>
    <row r="564" spans="1:3" x14ac:dyDescent="0.25">
      <c r="A564" s="2" t="s">
        <v>46</v>
      </c>
      <c r="B564" t="s">
        <v>174</v>
      </c>
      <c r="C564" s="2" t="s">
        <v>278</v>
      </c>
    </row>
    <row r="565" spans="1:3" x14ac:dyDescent="0.25">
      <c r="A565" s="2" t="s">
        <v>46</v>
      </c>
      <c r="B565" t="s">
        <v>176</v>
      </c>
      <c r="C565">
        <v>3</v>
      </c>
    </row>
    <row r="566" spans="1:3" x14ac:dyDescent="0.25">
      <c r="A566" s="2" t="s">
        <v>46</v>
      </c>
      <c r="B566" t="s">
        <v>177</v>
      </c>
      <c r="C566">
        <v>4</v>
      </c>
    </row>
    <row r="567" spans="1:3" x14ac:dyDescent="0.25">
      <c r="A567" s="2" t="s">
        <v>46</v>
      </c>
      <c r="B567" t="s">
        <v>178</v>
      </c>
      <c r="C567">
        <v>1</v>
      </c>
    </row>
    <row r="568" spans="1:3" x14ac:dyDescent="0.25">
      <c r="A568" s="2" t="s">
        <v>46</v>
      </c>
      <c r="B568" t="s">
        <v>180</v>
      </c>
      <c r="C568">
        <v>7039480</v>
      </c>
    </row>
    <row r="569" spans="1:3" x14ac:dyDescent="0.25">
      <c r="A569" s="2" t="s">
        <v>46</v>
      </c>
      <c r="B569" t="s">
        <v>181</v>
      </c>
      <c r="C569">
        <v>5</v>
      </c>
    </row>
    <row r="570" spans="1:3" x14ac:dyDescent="0.25">
      <c r="A570" s="2" t="s">
        <v>46</v>
      </c>
      <c r="B570" t="s">
        <v>182</v>
      </c>
      <c r="C570">
        <v>50</v>
      </c>
    </row>
    <row r="571" spans="1:3" x14ac:dyDescent="0.25">
      <c r="A571" s="2" t="s">
        <v>46</v>
      </c>
      <c r="B571" t="s">
        <v>183</v>
      </c>
      <c r="C571">
        <v>8711167</v>
      </c>
    </row>
    <row r="572" spans="1:3" x14ac:dyDescent="0.25">
      <c r="A572" s="2" t="s">
        <v>46</v>
      </c>
      <c r="B572" t="s">
        <v>184</v>
      </c>
      <c r="C572">
        <v>2</v>
      </c>
    </row>
    <row r="573" spans="1:3" x14ac:dyDescent="0.25">
      <c r="A573" s="2" t="s">
        <v>46</v>
      </c>
      <c r="B573" t="s">
        <v>186</v>
      </c>
      <c r="C573">
        <v>8109667</v>
      </c>
    </row>
    <row r="574" spans="1:3" x14ac:dyDescent="0.25">
      <c r="A574" s="2" t="s">
        <v>51</v>
      </c>
      <c r="B574" t="s">
        <v>174</v>
      </c>
      <c r="C574" s="2" t="s">
        <v>279</v>
      </c>
    </row>
    <row r="575" spans="1:3" x14ac:dyDescent="0.25">
      <c r="A575" s="2" t="s">
        <v>51</v>
      </c>
      <c r="B575" t="s">
        <v>176</v>
      </c>
      <c r="C575">
        <v>3</v>
      </c>
    </row>
    <row r="576" spans="1:3" x14ac:dyDescent="0.25">
      <c r="A576" s="2" t="s">
        <v>51</v>
      </c>
      <c r="B576" t="s">
        <v>177</v>
      </c>
      <c r="C576">
        <v>3</v>
      </c>
    </row>
    <row r="577" spans="1:3" x14ac:dyDescent="0.25">
      <c r="A577" s="2" t="s">
        <v>51</v>
      </c>
      <c r="B577" t="s">
        <v>178</v>
      </c>
      <c r="C577">
        <v>1</v>
      </c>
    </row>
    <row r="578" spans="1:3" x14ac:dyDescent="0.25">
      <c r="A578" s="2" t="s">
        <v>51</v>
      </c>
      <c r="B578" t="s">
        <v>180</v>
      </c>
      <c r="C578">
        <v>7039480</v>
      </c>
    </row>
    <row r="579" spans="1:3" x14ac:dyDescent="0.25">
      <c r="A579" s="2" t="s">
        <v>51</v>
      </c>
      <c r="B579" t="s">
        <v>181</v>
      </c>
      <c r="C579">
        <v>5</v>
      </c>
    </row>
    <row r="580" spans="1:3" x14ac:dyDescent="0.25">
      <c r="A580" s="2" t="s">
        <v>51</v>
      </c>
      <c r="B580" t="s">
        <v>182</v>
      </c>
      <c r="C580">
        <v>50</v>
      </c>
    </row>
    <row r="581" spans="1:3" x14ac:dyDescent="0.25">
      <c r="A581" s="2" t="s">
        <v>51</v>
      </c>
      <c r="B581" t="s">
        <v>183</v>
      </c>
      <c r="C581">
        <v>8711167</v>
      </c>
    </row>
    <row r="582" spans="1:3" x14ac:dyDescent="0.25">
      <c r="A582" s="2" t="s">
        <v>51</v>
      </c>
      <c r="B582" t="s">
        <v>184</v>
      </c>
      <c r="C582">
        <v>2</v>
      </c>
    </row>
    <row r="583" spans="1:3" x14ac:dyDescent="0.25">
      <c r="A583" s="2" t="s">
        <v>51</v>
      </c>
      <c r="B583" t="s">
        <v>186</v>
      </c>
      <c r="C583">
        <v>8109667</v>
      </c>
    </row>
    <row r="584" spans="1:3" x14ac:dyDescent="0.25">
      <c r="A584" s="2" t="s">
        <v>52</v>
      </c>
      <c r="B584" t="s">
        <v>174</v>
      </c>
      <c r="C584" s="2" t="s">
        <v>280</v>
      </c>
    </row>
    <row r="585" spans="1:3" x14ac:dyDescent="0.25">
      <c r="A585" s="2" t="s">
        <v>52</v>
      </c>
      <c r="B585" t="s">
        <v>176</v>
      </c>
      <c r="C585">
        <v>3</v>
      </c>
    </row>
    <row r="586" spans="1:3" x14ac:dyDescent="0.25">
      <c r="A586" s="2" t="s">
        <v>52</v>
      </c>
      <c r="B586" t="s">
        <v>177</v>
      </c>
      <c r="C586">
        <v>2</v>
      </c>
    </row>
    <row r="587" spans="1:3" x14ac:dyDescent="0.25">
      <c r="A587" s="2" t="s">
        <v>52</v>
      </c>
      <c r="B587" t="s">
        <v>178</v>
      </c>
      <c r="C587">
        <v>1</v>
      </c>
    </row>
    <row r="588" spans="1:3" x14ac:dyDescent="0.25">
      <c r="A588" s="2" t="s">
        <v>52</v>
      </c>
      <c r="B588" t="s">
        <v>180</v>
      </c>
      <c r="C588">
        <v>7039480</v>
      </c>
    </row>
    <row r="589" spans="1:3" x14ac:dyDescent="0.25">
      <c r="A589" s="2" t="s">
        <v>52</v>
      </c>
      <c r="B589" t="s">
        <v>181</v>
      </c>
      <c r="C589">
        <v>5</v>
      </c>
    </row>
    <row r="590" spans="1:3" x14ac:dyDescent="0.25">
      <c r="A590" s="2" t="s">
        <v>52</v>
      </c>
      <c r="B590" t="s">
        <v>182</v>
      </c>
      <c r="C590">
        <v>50</v>
      </c>
    </row>
    <row r="591" spans="1:3" x14ac:dyDescent="0.25">
      <c r="A591" s="2" t="s">
        <v>52</v>
      </c>
      <c r="B591" t="s">
        <v>183</v>
      </c>
      <c r="C591">
        <v>8711167</v>
      </c>
    </row>
    <row r="592" spans="1:3" x14ac:dyDescent="0.25">
      <c r="A592" s="2" t="s">
        <v>52</v>
      </c>
      <c r="B592" t="s">
        <v>184</v>
      </c>
      <c r="C592">
        <v>2</v>
      </c>
    </row>
    <row r="593" spans="1:14" x14ac:dyDescent="0.25">
      <c r="A593" s="2" t="s">
        <v>52</v>
      </c>
      <c r="B593" t="s">
        <v>186</v>
      </c>
      <c r="C593">
        <v>8109667</v>
      </c>
    </row>
    <row r="594" spans="1:14" x14ac:dyDescent="0.25">
      <c r="A594" s="2" t="s">
        <v>140</v>
      </c>
      <c r="B594" t="s">
        <v>187</v>
      </c>
      <c r="C594" t="b">
        <v>0</v>
      </c>
    </row>
    <row r="595" spans="1:14" x14ac:dyDescent="0.25">
      <c r="A595" s="2" t="s">
        <v>140</v>
      </c>
      <c r="B595" t="s">
        <v>188</v>
      </c>
      <c r="C595" t="b">
        <v>1</v>
      </c>
    </row>
    <row r="596" spans="1:14" x14ac:dyDescent="0.25">
      <c r="A596" s="2" t="s">
        <v>140</v>
      </c>
      <c r="B596" t="s">
        <v>189</v>
      </c>
      <c r="C596" t="b">
        <v>1</v>
      </c>
    </row>
    <row r="597" spans="1:14" x14ac:dyDescent="0.25">
      <c r="A597" s="2" t="s">
        <v>140</v>
      </c>
      <c r="B597" t="s">
        <v>190</v>
      </c>
      <c r="C597">
        <v>0</v>
      </c>
    </row>
    <row r="598" spans="1:14" x14ac:dyDescent="0.25">
      <c r="A598" s="2" t="s">
        <v>140</v>
      </c>
      <c r="B598" t="s">
        <v>191</v>
      </c>
      <c r="C598">
        <v>1</v>
      </c>
    </row>
    <row r="599" spans="1:14" x14ac:dyDescent="0.25">
      <c r="A599" s="2" t="s">
        <v>140</v>
      </c>
      <c r="B599" t="s">
        <v>192</v>
      </c>
      <c r="C599">
        <v>1</v>
      </c>
    </row>
    <row r="600" spans="1:14" x14ac:dyDescent="0.25">
      <c r="A600" s="2" t="s">
        <v>140</v>
      </c>
      <c r="B600" t="s">
        <v>281</v>
      </c>
      <c r="C600">
        <v>1</v>
      </c>
    </row>
    <row r="601" spans="1:14" x14ac:dyDescent="0.25">
      <c r="A601" s="2" t="s">
        <v>140</v>
      </c>
      <c r="B601" t="s">
        <v>282</v>
      </c>
      <c r="C601">
        <v>1</v>
      </c>
    </row>
    <row r="602" spans="1:14" x14ac:dyDescent="0.25">
      <c r="A602" s="2" t="s">
        <v>140</v>
      </c>
      <c r="B602" t="s">
        <v>283</v>
      </c>
      <c r="C602">
        <v>1</v>
      </c>
    </row>
    <row r="603" spans="1:14" x14ac:dyDescent="0.25">
      <c r="A603" t="s">
        <v>284</v>
      </c>
    </row>
    <row r="604" spans="1:14" x14ac:dyDescent="0.25">
      <c r="A604" t="s">
        <v>302</v>
      </c>
    </row>
    <row r="605" spans="1:14" x14ac:dyDescent="0.25">
      <c r="D605" t="s">
        <v>10</v>
      </c>
      <c r="E605" t="s">
        <v>120</v>
      </c>
      <c r="G605" t="s">
        <v>121</v>
      </c>
      <c r="H605" t="s">
        <v>122</v>
      </c>
      <c r="J605" t="s">
        <v>123</v>
      </c>
      <c r="K605" t="s">
        <v>124</v>
      </c>
      <c r="N605" t="s">
        <v>122</v>
      </c>
    </row>
    <row r="606" spans="1:14" x14ac:dyDescent="0.25">
      <c r="D606" t="s">
        <v>11</v>
      </c>
      <c r="E606" t="s">
        <v>125</v>
      </c>
      <c r="G606" t="s">
        <v>121</v>
      </c>
      <c r="H606" t="s">
        <v>122</v>
      </c>
      <c r="J606" t="s">
        <v>126</v>
      </c>
      <c r="L606" t="s">
        <v>299</v>
      </c>
      <c r="N606" t="s">
        <v>122</v>
      </c>
    </row>
    <row r="607" spans="1:14" x14ac:dyDescent="0.25">
      <c r="D607" t="s">
        <v>12</v>
      </c>
      <c r="E607" t="s">
        <v>127</v>
      </c>
      <c r="G607" t="s">
        <v>121</v>
      </c>
      <c r="H607" t="s">
        <v>122</v>
      </c>
      <c r="J607" t="s">
        <v>123</v>
      </c>
      <c r="N607" t="s">
        <v>122</v>
      </c>
    </row>
    <row r="608" spans="1:14" x14ac:dyDescent="0.25">
      <c r="D608" t="s">
        <v>13</v>
      </c>
      <c r="E608" t="s">
        <v>128</v>
      </c>
      <c r="G608" t="s">
        <v>121</v>
      </c>
      <c r="H608" t="s">
        <v>122</v>
      </c>
      <c r="J608" t="s">
        <v>123</v>
      </c>
      <c r="N608" t="s">
        <v>122</v>
      </c>
    </row>
    <row r="609" spans="4:14" x14ac:dyDescent="0.25">
      <c r="D609" t="s">
        <v>14</v>
      </c>
      <c r="E609" t="s">
        <v>129</v>
      </c>
      <c r="G609" t="s">
        <v>121</v>
      </c>
      <c r="H609" t="s">
        <v>122</v>
      </c>
      <c r="J609" t="s">
        <v>123</v>
      </c>
      <c r="N609" t="s">
        <v>122</v>
      </c>
    </row>
    <row r="610" spans="4:14" x14ac:dyDescent="0.25">
      <c r="D610" t="s">
        <v>15</v>
      </c>
      <c r="E610" t="s">
        <v>130</v>
      </c>
      <c r="G610" t="s">
        <v>121</v>
      </c>
      <c r="H610" t="s">
        <v>122</v>
      </c>
      <c r="J610" t="s">
        <v>123</v>
      </c>
      <c r="N610" t="s">
        <v>122</v>
      </c>
    </row>
    <row r="611" spans="4:14" x14ac:dyDescent="0.25">
      <c r="D611" t="s">
        <v>16</v>
      </c>
      <c r="E611" t="s">
        <v>131</v>
      </c>
      <c r="G611" t="s">
        <v>121</v>
      </c>
      <c r="H611" t="s">
        <v>122</v>
      </c>
      <c r="J611" t="s">
        <v>123</v>
      </c>
      <c r="N611" t="s">
        <v>122</v>
      </c>
    </row>
    <row r="612" spans="4:14" x14ac:dyDescent="0.25">
      <c r="D612" t="s">
        <v>17</v>
      </c>
      <c r="E612" t="s">
        <v>132</v>
      </c>
      <c r="G612" t="s">
        <v>121</v>
      </c>
      <c r="H612" t="s">
        <v>122</v>
      </c>
      <c r="J612" t="s">
        <v>123</v>
      </c>
      <c r="N612" t="s">
        <v>122</v>
      </c>
    </row>
    <row r="613" spans="4:14" x14ac:dyDescent="0.25">
      <c r="D613" t="s">
        <v>18</v>
      </c>
      <c r="E613" t="s">
        <v>133</v>
      </c>
      <c r="G613" t="s">
        <v>121</v>
      </c>
      <c r="H613" t="s">
        <v>122</v>
      </c>
      <c r="J613" t="s">
        <v>123</v>
      </c>
      <c r="N613" t="s">
        <v>122</v>
      </c>
    </row>
    <row r="614" spans="4:14" x14ac:dyDescent="0.25">
      <c r="D614" t="s">
        <v>19</v>
      </c>
      <c r="E614" t="s">
        <v>134</v>
      </c>
      <c r="G614" t="s">
        <v>121</v>
      </c>
      <c r="H614" t="s">
        <v>122</v>
      </c>
      <c r="J614" t="s">
        <v>123</v>
      </c>
      <c r="N614" t="s">
        <v>122</v>
      </c>
    </row>
    <row r="615" spans="4:14" x14ac:dyDescent="0.25">
      <c r="D615" t="s">
        <v>20</v>
      </c>
      <c r="E615" t="s">
        <v>135</v>
      </c>
      <c r="G615" t="s">
        <v>121</v>
      </c>
      <c r="H615" t="s">
        <v>122</v>
      </c>
      <c r="J615" t="s">
        <v>123</v>
      </c>
      <c r="N615" t="s">
        <v>122</v>
      </c>
    </row>
    <row r="616" spans="4:14" x14ac:dyDescent="0.25">
      <c r="D616" t="s">
        <v>21</v>
      </c>
      <c r="E616" t="s">
        <v>136</v>
      </c>
      <c r="G616" t="s">
        <v>121</v>
      </c>
      <c r="H616" t="s">
        <v>122</v>
      </c>
      <c r="J616" t="s">
        <v>123</v>
      </c>
      <c r="N616" t="s">
        <v>122</v>
      </c>
    </row>
    <row r="617" spans="4:14" x14ac:dyDescent="0.25">
      <c r="D617" t="s">
        <v>22</v>
      </c>
      <c r="E617" t="s">
        <v>196</v>
      </c>
      <c r="G617" t="s">
        <v>121</v>
      </c>
      <c r="H617" t="s">
        <v>122</v>
      </c>
      <c r="J617" t="s">
        <v>123</v>
      </c>
      <c r="N617" t="s">
        <v>122</v>
      </c>
    </row>
    <row r="618" spans="4:14" x14ac:dyDescent="0.25">
      <c r="D618" t="s">
        <v>23</v>
      </c>
      <c r="E618" t="s">
        <v>197</v>
      </c>
      <c r="G618" t="s">
        <v>121</v>
      </c>
      <c r="H618" t="s">
        <v>122</v>
      </c>
      <c r="J618" t="s">
        <v>123</v>
      </c>
      <c r="N618" t="s">
        <v>122</v>
      </c>
    </row>
    <row r="619" spans="4:14" x14ac:dyDescent="0.25">
      <c r="D619" t="s">
        <v>24</v>
      </c>
      <c r="E619" t="s">
        <v>198</v>
      </c>
      <c r="G619" t="s">
        <v>121</v>
      </c>
      <c r="H619" t="s">
        <v>122</v>
      </c>
      <c r="J619" t="s">
        <v>123</v>
      </c>
      <c r="N619" t="s">
        <v>122</v>
      </c>
    </row>
    <row r="620" spans="4:14" x14ac:dyDescent="0.25">
      <c r="D620" t="s">
        <v>25</v>
      </c>
      <c r="E620" t="s">
        <v>199</v>
      </c>
      <c r="G620" t="s">
        <v>121</v>
      </c>
      <c r="H620" t="s">
        <v>122</v>
      </c>
      <c r="J620" t="s">
        <v>123</v>
      </c>
      <c r="N620" t="s">
        <v>122</v>
      </c>
    </row>
    <row r="621" spans="4:14" x14ac:dyDescent="0.25">
      <c r="D621" t="s">
        <v>26</v>
      </c>
      <c r="E621" t="s">
        <v>200</v>
      </c>
      <c r="G621" t="s">
        <v>121</v>
      </c>
      <c r="H621" t="s">
        <v>122</v>
      </c>
      <c r="J621" t="s">
        <v>123</v>
      </c>
      <c r="N621" t="s">
        <v>122</v>
      </c>
    </row>
    <row r="622" spans="4:14" x14ac:dyDescent="0.25">
      <c r="D622" t="s">
        <v>303</v>
      </c>
      <c r="E622" t="s">
        <v>201</v>
      </c>
      <c r="G622" t="s">
        <v>121</v>
      </c>
      <c r="H622" t="s">
        <v>122</v>
      </c>
      <c r="J622" t="s">
        <v>123</v>
      </c>
      <c r="N622" t="s">
        <v>122</v>
      </c>
    </row>
    <row r="623" spans="4:14" x14ac:dyDescent="0.25">
      <c r="D623" t="s">
        <v>27</v>
      </c>
      <c r="E623" t="s">
        <v>202</v>
      </c>
      <c r="G623" t="s">
        <v>121</v>
      </c>
      <c r="H623" t="s">
        <v>122</v>
      </c>
      <c r="J623" t="s">
        <v>123</v>
      </c>
      <c r="N623" t="s">
        <v>122</v>
      </c>
    </row>
    <row r="624" spans="4:14" x14ac:dyDescent="0.25">
      <c r="D624" t="s">
        <v>28</v>
      </c>
      <c r="E624" t="s">
        <v>203</v>
      </c>
      <c r="G624" t="s">
        <v>121</v>
      </c>
      <c r="H624" t="s">
        <v>122</v>
      </c>
      <c r="J624" t="s">
        <v>123</v>
      </c>
      <c r="N624" t="s">
        <v>122</v>
      </c>
    </row>
    <row r="625" spans="1:3" x14ac:dyDescent="0.25">
      <c r="A625" t="s">
        <v>304</v>
      </c>
    </row>
    <row r="626" spans="1:3" x14ac:dyDescent="0.25">
      <c r="A626" t="s">
        <v>305</v>
      </c>
    </row>
    <row r="627" spans="1:3" x14ac:dyDescent="0.25">
      <c r="A627" s="2" t="s">
        <v>140</v>
      </c>
      <c r="B627" t="s">
        <v>141</v>
      </c>
      <c r="C627" s="2" t="s">
        <v>85</v>
      </c>
    </row>
    <row r="628" spans="1:3" x14ac:dyDescent="0.25">
      <c r="A628" s="2" t="s">
        <v>140</v>
      </c>
      <c r="B628" t="s">
        <v>142</v>
      </c>
      <c r="C628" t="b">
        <v>0</v>
      </c>
    </row>
    <row r="629" spans="1:3" x14ac:dyDescent="0.25">
      <c r="A629" s="2" t="s">
        <v>140</v>
      </c>
      <c r="B629" t="s">
        <v>143</v>
      </c>
      <c r="C629" s="2" t="s">
        <v>144</v>
      </c>
    </row>
    <row r="630" spans="1:3" x14ac:dyDescent="0.25">
      <c r="A630" s="2" t="s">
        <v>140</v>
      </c>
      <c r="B630" t="s">
        <v>145</v>
      </c>
      <c r="C630" t="b">
        <v>0</v>
      </c>
    </row>
    <row r="631" spans="1:3" x14ac:dyDescent="0.25">
      <c r="A631" s="2" t="s">
        <v>140</v>
      </c>
      <c r="B631" t="s">
        <v>146</v>
      </c>
      <c r="C631" t="b">
        <v>0</v>
      </c>
    </row>
    <row r="632" spans="1:3" x14ac:dyDescent="0.25">
      <c r="A632" s="2" t="s">
        <v>140</v>
      </c>
      <c r="B632" t="s">
        <v>147</v>
      </c>
      <c r="C632" t="b">
        <v>0</v>
      </c>
    </row>
    <row r="633" spans="1:3" x14ac:dyDescent="0.25">
      <c r="A633" s="2" t="s">
        <v>140</v>
      </c>
      <c r="B633" t="s">
        <v>148</v>
      </c>
      <c r="C633" t="b">
        <v>0</v>
      </c>
    </row>
    <row r="634" spans="1:3" x14ac:dyDescent="0.25">
      <c r="A634" s="2" t="s">
        <v>9</v>
      </c>
      <c r="B634" t="s">
        <v>149</v>
      </c>
      <c r="C634" t="b">
        <v>1</v>
      </c>
    </row>
    <row r="635" spans="1:3" x14ac:dyDescent="0.25">
      <c r="A635" s="2" t="s">
        <v>9</v>
      </c>
      <c r="B635" t="s">
        <v>150</v>
      </c>
      <c r="C635" s="2" t="s">
        <v>151</v>
      </c>
    </row>
    <row r="636" spans="1:3" x14ac:dyDescent="0.25">
      <c r="A636" s="2" t="s">
        <v>9</v>
      </c>
      <c r="B636" t="s">
        <v>152</v>
      </c>
      <c r="C636" s="2" t="s">
        <v>153</v>
      </c>
    </row>
    <row r="637" spans="1:3" x14ac:dyDescent="0.25">
      <c r="A637" s="2" t="s">
        <v>10</v>
      </c>
      <c r="B637" t="s">
        <v>149</v>
      </c>
      <c r="C637" t="b">
        <v>0</v>
      </c>
    </row>
    <row r="638" spans="1:3" x14ac:dyDescent="0.25">
      <c r="A638" s="2" t="s">
        <v>10</v>
      </c>
      <c r="B638" t="s">
        <v>150</v>
      </c>
      <c r="C638" s="2" t="s">
        <v>154</v>
      </c>
    </row>
    <row r="639" spans="1:3" x14ac:dyDescent="0.25">
      <c r="A639" s="2" t="s">
        <v>10</v>
      </c>
      <c r="B639" t="s">
        <v>155</v>
      </c>
      <c r="C639">
        <v>20.29</v>
      </c>
    </row>
    <row r="640" spans="1:3" x14ac:dyDescent="0.25">
      <c r="A640" s="2" t="s">
        <v>10</v>
      </c>
      <c r="B640" t="s">
        <v>152</v>
      </c>
      <c r="C640" s="2" t="s">
        <v>153</v>
      </c>
    </row>
    <row r="641" spans="1:3" x14ac:dyDescent="0.25">
      <c r="A641" s="2" t="s">
        <v>11</v>
      </c>
      <c r="B641" t="s">
        <v>149</v>
      </c>
      <c r="C641" t="b">
        <v>0</v>
      </c>
    </row>
    <row r="642" spans="1:3" x14ac:dyDescent="0.25">
      <c r="A642" s="2" t="s">
        <v>11</v>
      </c>
      <c r="B642" t="s">
        <v>150</v>
      </c>
      <c r="C642" s="2" t="s">
        <v>156</v>
      </c>
    </row>
    <row r="643" spans="1:3" x14ac:dyDescent="0.25">
      <c r="A643" s="2" t="s">
        <v>11</v>
      </c>
      <c r="B643" t="s">
        <v>155</v>
      </c>
      <c r="C643">
        <v>9.43</v>
      </c>
    </row>
    <row r="644" spans="1:3" x14ac:dyDescent="0.25">
      <c r="A644" s="2" t="s">
        <v>11</v>
      </c>
      <c r="B644" t="s">
        <v>152</v>
      </c>
      <c r="C644" s="2" t="s">
        <v>157</v>
      </c>
    </row>
    <row r="645" spans="1:3" x14ac:dyDescent="0.25">
      <c r="A645" s="2" t="s">
        <v>12</v>
      </c>
      <c r="B645" t="s">
        <v>149</v>
      </c>
      <c r="C645" t="b">
        <v>0</v>
      </c>
    </row>
    <row r="646" spans="1:3" x14ac:dyDescent="0.25">
      <c r="A646" s="2" t="s">
        <v>12</v>
      </c>
      <c r="B646" t="s">
        <v>150</v>
      </c>
      <c r="C646" s="2" t="s">
        <v>158</v>
      </c>
    </row>
    <row r="647" spans="1:3" x14ac:dyDescent="0.25">
      <c r="A647" s="2" t="s">
        <v>12</v>
      </c>
      <c r="B647" t="s">
        <v>159</v>
      </c>
      <c r="C647" s="2" t="s">
        <v>310</v>
      </c>
    </row>
    <row r="648" spans="1:3" x14ac:dyDescent="0.25">
      <c r="A648" s="2" t="s">
        <v>12</v>
      </c>
      <c r="B648" t="s">
        <v>155</v>
      </c>
      <c r="C648">
        <v>9.7100000000000009</v>
      </c>
    </row>
    <row r="649" spans="1:3" x14ac:dyDescent="0.25">
      <c r="A649" s="2" t="s">
        <v>12</v>
      </c>
      <c r="B649" t="s">
        <v>152</v>
      </c>
      <c r="C649" s="2" t="s">
        <v>160</v>
      </c>
    </row>
    <row r="650" spans="1:3" x14ac:dyDescent="0.25">
      <c r="A650" s="2" t="s">
        <v>13</v>
      </c>
      <c r="B650" t="s">
        <v>149</v>
      </c>
      <c r="C650" t="b">
        <v>0</v>
      </c>
    </row>
    <row r="651" spans="1:3" x14ac:dyDescent="0.25">
      <c r="A651" s="2" t="s">
        <v>13</v>
      </c>
      <c r="B651" t="s">
        <v>150</v>
      </c>
      <c r="C651" s="2" t="s">
        <v>161</v>
      </c>
    </row>
    <row r="652" spans="1:3" x14ac:dyDescent="0.25">
      <c r="A652" s="2" t="s">
        <v>13</v>
      </c>
      <c r="B652" t="s">
        <v>159</v>
      </c>
      <c r="C652" s="2" t="s">
        <v>311</v>
      </c>
    </row>
    <row r="653" spans="1:3" x14ac:dyDescent="0.25">
      <c r="A653" s="2" t="s">
        <v>13</v>
      </c>
      <c r="B653" t="s">
        <v>155</v>
      </c>
      <c r="C653">
        <v>20.29</v>
      </c>
    </row>
    <row r="654" spans="1:3" x14ac:dyDescent="0.25">
      <c r="A654" s="2" t="s">
        <v>13</v>
      </c>
      <c r="B654" t="s">
        <v>152</v>
      </c>
      <c r="C654" s="2" t="s">
        <v>153</v>
      </c>
    </row>
    <row r="655" spans="1:3" x14ac:dyDescent="0.25">
      <c r="A655" s="2" t="s">
        <v>14</v>
      </c>
      <c r="B655" t="s">
        <v>149</v>
      </c>
      <c r="C655" t="b">
        <v>0</v>
      </c>
    </row>
    <row r="656" spans="1:3" x14ac:dyDescent="0.25">
      <c r="A656" s="2" t="s">
        <v>14</v>
      </c>
      <c r="B656" t="s">
        <v>150</v>
      </c>
      <c r="C656" s="2" t="s">
        <v>163</v>
      </c>
    </row>
    <row r="657" spans="1:3" x14ac:dyDescent="0.25">
      <c r="A657" s="2" t="s">
        <v>14</v>
      </c>
      <c r="B657" t="s">
        <v>159</v>
      </c>
      <c r="C657" s="2" t="s">
        <v>312</v>
      </c>
    </row>
    <row r="658" spans="1:3" x14ac:dyDescent="0.25">
      <c r="A658" s="2" t="s">
        <v>14</v>
      </c>
      <c r="B658" t="s">
        <v>155</v>
      </c>
      <c r="C658">
        <v>6.86</v>
      </c>
    </row>
    <row r="659" spans="1:3" x14ac:dyDescent="0.25">
      <c r="A659" s="2" t="s">
        <v>14</v>
      </c>
      <c r="B659" t="s">
        <v>152</v>
      </c>
      <c r="C659" s="2" t="s">
        <v>153</v>
      </c>
    </row>
    <row r="660" spans="1:3" x14ac:dyDescent="0.25">
      <c r="A660" s="2" t="s">
        <v>15</v>
      </c>
      <c r="B660" t="s">
        <v>149</v>
      </c>
      <c r="C660" t="b">
        <v>0</v>
      </c>
    </row>
    <row r="661" spans="1:3" x14ac:dyDescent="0.25">
      <c r="A661" s="2" t="s">
        <v>15</v>
      </c>
      <c r="B661" t="s">
        <v>150</v>
      </c>
      <c r="C661" s="2" t="s">
        <v>165</v>
      </c>
    </row>
    <row r="662" spans="1:3" x14ac:dyDescent="0.25">
      <c r="A662" s="2" t="s">
        <v>15</v>
      </c>
      <c r="B662" t="s">
        <v>159</v>
      </c>
      <c r="C662" s="2" t="s">
        <v>313</v>
      </c>
    </row>
    <row r="663" spans="1:3" x14ac:dyDescent="0.25">
      <c r="A663" s="2" t="s">
        <v>15</v>
      </c>
      <c r="B663" t="s">
        <v>155</v>
      </c>
      <c r="C663">
        <v>13.14</v>
      </c>
    </row>
    <row r="664" spans="1:3" x14ac:dyDescent="0.25">
      <c r="A664" s="2" t="s">
        <v>15</v>
      </c>
      <c r="B664" t="s">
        <v>152</v>
      </c>
      <c r="C664" s="2" t="s">
        <v>153</v>
      </c>
    </row>
    <row r="665" spans="1:3" x14ac:dyDescent="0.25">
      <c r="A665" s="2" t="s">
        <v>16</v>
      </c>
      <c r="B665" t="s">
        <v>149</v>
      </c>
      <c r="C665" t="b">
        <v>0</v>
      </c>
    </row>
    <row r="666" spans="1:3" x14ac:dyDescent="0.25">
      <c r="A666" s="2" t="s">
        <v>16</v>
      </c>
      <c r="B666" t="s">
        <v>150</v>
      </c>
      <c r="C666" s="2" t="s">
        <v>167</v>
      </c>
    </row>
    <row r="667" spans="1:3" x14ac:dyDescent="0.25">
      <c r="A667" s="2" t="s">
        <v>16</v>
      </c>
      <c r="B667" t="s">
        <v>159</v>
      </c>
      <c r="C667" s="2" t="s">
        <v>314</v>
      </c>
    </row>
    <row r="668" spans="1:3" x14ac:dyDescent="0.25">
      <c r="A668" s="2" t="s">
        <v>16</v>
      </c>
      <c r="B668" t="s">
        <v>155</v>
      </c>
      <c r="C668">
        <v>9.43</v>
      </c>
    </row>
    <row r="669" spans="1:3" x14ac:dyDescent="0.25">
      <c r="A669" s="2" t="s">
        <v>16</v>
      </c>
      <c r="B669" t="s">
        <v>152</v>
      </c>
      <c r="C669" s="2" t="s">
        <v>157</v>
      </c>
    </row>
    <row r="670" spans="1:3" x14ac:dyDescent="0.25">
      <c r="A670" s="2" t="s">
        <v>17</v>
      </c>
      <c r="B670" t="s">
        <v>149</v>
      </c>
      <c r="C670" t="b">
        <v>0</v>
      </c>
    </row>
    <row r="671" spans="1:3" x14ac:dyDescent="0.25">
      <c r="A671" s="2" t="s">
        <v>17</v>
      </c>
      <c r="B671" t="s">
        <v>150</v>
      </c>
      <c r="C671" s="2" t="s">
        <v>168</v>
      </c>
    </row>
    <row r="672" spans="1:3" x14ac:dyDescent="0.25">
      <c r="A672" s="2" t="s">
        <v>17</v>
      </c>
      <c r="B672" t="s">
        <v>159</v>
      </c>
      <c r="C672" s="2" t="s">
        <v>315</v>
      </c>
    </row>
    <row r="673" spans="1:3" x14ac:dyDescent="0.25">
      <c r="A673" s="2" t="s">
        <v>17</v>
      </c>
      <c r="B673" t="s">
        <v>155</v>
      </c>
      <c r="C673">
        <v>5.43</v>
      </c>
    </row>
    <row r="674" spans="1:3" x14ac:dyDescent="0.25">
      <c r="A674" s="2" t="s">
        <v>17</v>
      </c>
      <c r="B674" t="s">
        <v>152</v>
      </c>
      <c r="C674" s="2" t="s">
        <v>153</v>
      </c>
    </row>
    <row r="675" spans="1:3" x14ac:dyDescent="0.25">
      <c r="A675" s="2" t="s">
        <v>18</v>
      </c>
      <c r="B675" t="s">
        <v>149</v>
      </c>
      <c r="C675" t="b">
        <v>0</v>
      </c>
    </row>
    <row r="676" spans="1:3" x14ac:dyDescent="0.25">
      <c r="A676" s="2" t="s">
        <v>18</v>
      </c>
      <c r="B676" t="s">
        <v>150</v>
      </c>
      <c r="C676" s="2" t="s">
        <v>169</v>
      </c>
    </row>
    <row r="677" spans="1:3" x14ac:dyDescent="0.25">
      <c r="A677" s="2" t="s">
        <v>18</v>
      </c>
      <c r="B677" t="s">
        <v>159</v>
      </c>
      <c r="C677" s="2" t="s">
        <v>316</v>
      </c>
    </row>
    <row r="678" spans="1:3" x14ac:dyDescent="0.25">
      <c r="A678" s="2" t="s">
        <v>18</v>
      </c>
      <c r="B678" t="s">
        <v>155</v>
      </c>
      <c r="C678">
        <v>4.57</v>
      </c>
    </row>
    <row r="679" spans="1:3" x14ac:dyDescent="0.25">
      <c r="A679" s="2" t="s">
        <v>18</v>
      </c>
      <c r="B679" t="s">
        <v>152</v>
      </c>
      <c r="C679" s="2" t="s">
        <v>153</v>
      </c>
    </row>
    <row r="680" spans="1:3" x14ac:dyDescent="0.25">
      <c r="A680" s="2" t="s">
        <v>19</v>
      </c>
      <c r="B680" t="s">
        <v>149</v>
      </c>
      <c r="C680" t="b">
        <v>0</v>
      </c>
    </row>
    <row r="681" spans="1:3" x14ac:dyDescent="0.25">
      <c r="A681" s="2" t="s">
        <v>19</v>
      </c>
      <c r="B681" t="s">
        <v>150</v>
      </c>
      <c r="C681" s="2" t="s">
        <v>170</v>
      </c>
    </row>
    <row r="682" spans="1:3" x14ac:dyDescent="0.25">
      <c r="A682" s="2" t="s">
        <v>19</v>
      </c>
      <c r="B682" t="s">
        <v>159</v>
      </c>
      <c r="C682" s="2" t="s">
        <v>317</v>
      </c>
    </row>
    <row r="683" spans="1:3" x14ac:dyDescent="0.25">
      <c r="A683" s="2" t="s">
        <v>19</v>
      </c>
      <c r="B683" t="s">
        <v>155</v>
      </c>
      <c r="C683">
        <v>5.86</v>
      </c>
    </row>
    <row r="684" spans="1:3" x14ac:dyDescent="0.25">
      <c r="A684" s="2" t="s">
        <v>19</v>
      </c>
      <c r="B684" t="s">
        <v>152</v>
      </c>
      <c r="C684" s="2" t="s">
        <v>162</v>
      </c>
    </row>
    <row r="685" spans="1:3" x14ac:dyDescent="0.25">
      <c r="A685" s="2" t="s">
        <v>20</v>
      </c>
      <c r="B685" t="s">
        <v>149</v>
      </c>
      <c r="C685" t="b">
        <v>0</v>
      </c>
    </row>
    <row r="686" spans="1:3" x14ac:dyDescent="0.25">
      <c r="A686" s="2" t="s">
        <v>20</v>
      </c>
      <c r="B686" t="s">
        <v>150</v>
      </c>
      <c r="C686" s="2" t="s">
        <v>172</v>
      </c>
    </row>
    <row r="687" spans="1:3" x14ac:dyDescent="0.25">
      <c r="A687" s="2" t="s">
        <v>20</v>
      </c>
      <c r="B687" t="s">
        <v>159</v>
      </c>
      <c r="C687" s="2" t="s">
        <v>318</v>
      </c>
    </row>
    <row r="688" spans="1:3" x14ac:dyDescent="0.25">
      <c r="A688" s="2" t="s">
        <v>20</v>
      </c>
      <c r="B688" t="s">
        <v>155</v>
      </c>
      <c r="C688">
        <v>6.86</v>
      </c>
    </row>
    <row r="689" spans="1:3" x14ac:dyDescent="0.25">
      <c r="A689" s="2" t="s">
        <v>20</v>
      </c>
      <c r="B689" t="s">
        <v>152</v>
      </c>
      <c r="C689" s="2" t="s">
        <v>164</v>
      </c>
    </row>
    <row r="690" spans="1:3" x14ac:dyDescent="0.25">
      <c r="A690" s="2" t="s">
        <v>21</v>
      </c>
      <c r="B690" t="s">
        <v>149</v>
      </c>
      <c r="C690" t="b">
        <v>0</v>
      </c>
    </row>
    <row r="691" spans="1:3" x14ac:dyDescent="0.25">
      <c r="A691" s="2" t="s">
        <v>21</v>
      </c>
      <c r="B691" t="s">
        <v>150</v>
      </c>
      <c r="C691" s="2" t="s">
        <v>173</v>
      </c>
    </row>
    <row r="692" spans="1:3" x14ac:dyDescent="0.25">
      <c r="A692" s="2" t="s">
        <v>21</v>
      </c>
      <c r="B692" t="s">
        <v>159</v>
      </c>
      <c r="C692" s="2" t="s">
        <v>319</v>
      </c>
    </row>
    <row r="693" spans="1:3" x14ac:dyDescent="0.25">
      <c r="A693" s="2" t="s">
        <v>21</v>
      </c>
      <c r="B693" t="s">
        <v>155</v>
      </c>
      <c r="C693">
        <v>13.86</v>
      </c>
    </row>
    <row r="694" spans="1:3" x14ac:dyDescent="0.25">
      <c r="A694" s="2" t="s">
        <v>21</v>
      </c>
      <c r="B694" t="s">
        <v>152</v>
      </c>
      <c r="C694" s="2" t="s">
        <v>166</v>
      </c>
    </row>
    <row r="695" spans="1:3" x14ac:dyDescent="0.25">
      <c r="A695" s="2" t="s">
        <v>22</v>
      </c>
      <c r="B695" t="s">
        <v>149</v>
      </c>
      <c r="C695" t="b">
        <v>0</v>
      </c>
    </row>
    <row r="696" spans="1:3" x14ac:dyDescent="0.25">
      <c r="A696" s="2" t="s">
        <v>22</v>
      </c>
      <c r="B696" t="s">
        <v>150</v>
      </c>
      <c r="C696" s="2" t="s">
        <v>236</v>
      </c>
    </row>
    <row r="697" spans="1:3" x14ac:dyDescent="0.25">
      <c r="A697" s="2" t="s">
        <v>22</v>
      </c>
      <c r="B697" t="s">
        <v>159</v>
      </c>
      <c r="C697" s="2" t="s">
        <v>320</v>
      </c>
    </row>
    <row r="698" spans="1:3" x14ac:dyDescent="0.25">
      <c r="A698" s="2" t="s">
        <v>22</v>
      </c>
      <c r="B698" t="s">
        <v>155</v>
      </c>
      <c r="C698">
        <v>5.86</v>
      </c>
    </row>
    <row r="699" spans="1:3" x14ac:dyDescent="0.25">
      <c r="A699" s="2" t="s">
        <v>22</v>
      </c>
      <c r="B699" t="s">
        <v>152</v>
      </c>
      <c r="C699" s="2" t="s">
        <v>162</v>
      </c>
    </row>
    <row r="700" spans="1:3" x14ac:dyDescent="0.25">
      <c r="A700" s="2" t="s">
        <v>23</v>
      </c>
      <c r="B700" t="s">
        <v>149</v>
      </c>
      <c r="C700" t="b">
        <v>0</v>
      </c>
    </row>
    <row r="701" spans="1:3" x14ac:dyDescent="0.25">
      <c r="A701" s="2" t="s">
        <v>23</v>
      </c>
      <c r="B701" t="s">
        <v>150</v>
      </c>
      <c r="C701" s="2" t="s">
        <v>237</v>
      </c>
    </row>
    <row r="702" spans="1:3" x14ac:dyDescent="0.25">
      <c r="A702" s="2" t="s">
        <v>23</v>
      </c>
      <c r="B702" t="s">
        <v>159</v>
      </c>
      <c r="C702" s="2" t="s">
        <v>321</v>
      </c>
    </row>
    <row r="703" spans="1:3" x14ac:dyDescent="0.25">
      <c r="A703" s="2" t="s">
        <v>23</v>
      </c>
      <c r="B703" t="s">
        <v>155</v>
      </c>
      <c r="C703">
        <v>5.86</v>
      </c>
    </row>
    <row r="704" spans="1:3" x14ac:dyDescent="0.25">
      <c r="A704" s="2" t="s">
        <v>23</v>
      </c>
      <c r="B704" t="s">
        <v>152</v>
      </c>
      <c r="C704" s="2" t="s">
        <v>162</v>
      </c>
    </row>
    <row r="705" spans="1:3" x14ac:dyDescent="0.25">
      <c r="A705" s="2" t="s">
        <v>24</v>
      </c>
      <c r="B705" t="s">
        <v>149</v>
      </c>
      <c r="C705" t="b">
        <v>0</v>
      </c>
    </row>
    <row r="706" spans="1:3" x14ac:dyDescent="0.25">
      <c r="A706" s="2" t="s">
        <v>24</v>
      </c>
      <c r="B706" t="s">
        <v>150</v>
      </c>
      <c r="C706" s="2" t="s">
        <v>238</v>
      </c>
    </row>
    <row r="707" spans="1:3" x14ac:dyDescent="0.25">
      <c r="A707" s="2" t="s">
        <v>24</v>
      </c>
      <c r="B707" t="s">
        <v>159</v>
      </c>
      <c r="C707" s="2" t="s">
        <v>322</v>
      </c>
    </row>
    <row r="708" spans="1:3" x14ac:dyDescent="0.25">
      <c r="A708" s="2" t="s">
        <v>24</v>
      </c>
      <c r="B708" t="s">
        <v>155</v>
      </c>
      <c r="C708">
        <v>5.86</v>
      </c>
    </row>
    <row r="709" spans="1:3" x14ac:dyDescent="0.25">
      <c r="A709" s="2" t="s">
        <v>24</v>
      </c>
      <c r="B709" t="s">
        <v>152</v>
      </c>
      <c r="C709" s="2" t="s">
        <v>162</v>
      </c>
    </row>
    <row r="710" spans="1:3" x14ac:dyDescent="0.25">
      <c r="A710" s="2" t="s">
        <v>25</v>
      </c>
      <c r="B710" t="s">
        <v>149</v>
      </c>
      <c r="C710" t="b">
        <v>0</v>
      </c>
    </row>
    <row r="711" spans="1:3" x14ac:dyDescent="0.25">
      <c r="A711" s="2" t="s">
        <v>25</v>
      </c>
      <c r="B711" t="s">
        <v>150</v>
      </c>
      <c r="C711" s="2" t="s">
        <v>239</v>
      </c>
    </row>
    <row r="712" spans="1:3" x14ac:dyDescent="0.25">
      <c r="A712" s="2" t="s">
        <v>25</v>
      </c>
      <c r="B712" t="s">
        <v>159</v>
      </c>
      <c r="C712" s="2" t="s">
        <v>323</v>
      </c>
    </row>
    <row r="713" spans="1:3" x14ac:dyDescent="0.25">
      <c r="A713" s="2" t="s">
        <v>25</v>
      </c>
      <c r="B713" t="s">
        <v>155</v>
      </c>
      <c r="C713">
        <v>7.29</v>
      </c>
    </row>
    <row r="714" spans="1:3" x14ac:dyDescent="0.25">
      <c r="A714" s="2" t="s">
        <v>25</v>
      </c>
      <c r="B714" t="s">
        <v>152</v>
      </c>
      <c r="C714" s="2" t="s">
        <v>171</v>
      </c>
    </row>
    <row r="715" spans="1:3" x14ac:dyDescent="0.25">
      <c r="A715" s="2" t="s">
        <v>26</v>
      </c>
      <c r="B715" t="s">
        <v>149</v>
      </c>
      <c r="C715" t="b">
        <v>0</v>
      </c>
    </row>
    <row r="716" spans="1:3" x14ac:dyDescent="0.25">
      <c r="A716" s="2" t="s">
        <v>26</v>
      </c>
      <c r="B716" t="s">
        <v>150</v>
      </c>
      <c r="C716" s="2" t="s">
        <v>240</v>
      </c>
    </row>
    <row r="717" spans="1:3" x14ac:dyDescent="0.25">
      <c r="A717" s="2" t="s">
        <v>26</v>
      </c>
      <c r="B717" t="s">
        <v>159</v>
      </c>
      <c r="C717" s="2" t="s">
        <v>324</v>
      </c>
    </row>
    <row r="718" spans="1:3" x14ac:dyDescent="0.25">
      <c r="A718" s="2" t="s">
        <v>26</v>
      </c>
      <c r="B718" t="s">
        <v>155</v>
      </c>
      <c r="C718">
        <v>7.57</v>
      </c>
    </row>
    <row r="719" spans="1:3" x14ac:dyDescent="0.25">
      <c r="A719" s="2" t="s">
        <v>26</v>
      </c>
      <c r="B719" t="s">
        <v>152</v>
      </c>
      <c r="C719" s="2" t="s">
        <v>171</v>
      </c>
    </row>
    <row r="720" spans="1:3" x14ac:dyDescent="0.25">
      <c r="A720" s="2" t="s">
        <v>303</v>
      </c>
      <c r="B720" t="s">
        <v>149</v>
      </c>
      <c r="C720" t="b">
        <v>0</v>
      </c>
    </row>
    <row r="721" spans="1:3" x14ac:dyDescent="0.25">
      <c r="A721" s="2" t="s">
        <v>303</v>
      </c>
      <c r="B721" t="s">
        <v>150</v>
      </c>
      <c r="C721" s="2" t="s">
        <v>242</v>
      </c>
    </row>
    <row r="722" spans="1:3" x14ac:dyDescent="0.25">
      <c r="A722" s="2" t="s">
        <v>303</v>
      </c>
      <c r="B722" t="s">
        <v>159</v>
      </c>
      <c r="C722" s="2" t="s">
        <v>325</v>
      </c>
    </row>
    <row r="723" spans="1:3" x14ac:dyDescent="0.25">
      <c r="A723" s="2" t="s">
        <v>303</v>
      </c>
      <c r="B723" t="s">
        <v>155</v>
      </c>
      <c r="C723">
        <v>20.71</v>
      </c>
    </row>
    <row r="724" spans="1:3" x14ac:dyDescent="0.25">
      <c r="A724" s="2" t="s">
        <v>303</v>
      </c>
      <c r="B724" t="s">
        <v>152</v>
      </c>
      <c r="C724" s="2" t="s">
        <v>153</v>
      </c>
    </row>
    <row r="725" spans="1:3" x14ac:dyDescent="0.25">
      <c r="A725" s="2" t="s">
        <v>27</v>
      </c>
      <c r="B725" t="s">
        <v>149</v>
      </c>
      <c r="C725" t="b">
        <v>0</v>
      </c>
    </row>
    <row r="726" spans="1:3" x14ac:dyDescent="0.25">
      <c r="A726" s="2" t="s">
        <v>27</v>
      </c>
      <c r="B726" t="s">
        <v>150</v>
      </c>
      <c r="C726" s="2" t="s">
        <v>243</v>
      </c>
    </row>
    <row r="727" spans="1:3" x14ac:dyDescent="0.25">
      <c r="A727" s="2" t="s">
        <v>27</v>
      </c>
      <c r="B727" t="s">
        <v>159</v>
      </c>
      <c r="C727" s="2" t="s">
        <v>326</v>
      </c>
    </row>
    <row r="728" spans="1:3" x14ac:dyDescent="0.25">
      <c r="A728" s="2" t="s">
        <v>27</v>
      </c>
      <c r="B728" t="s">
        <v>155</v>
      </c>
      <c r="C728">
        <v>20.71</v>
      </c>
    </row>
    <row r="729" spans="1:3" x14ac:dyDescent="0.25">
      <c r="A729" s="2" t="s">
        <v>27</v>
      </c>
      <c r="B729" t="s">
        <v>152</v>
      </c>
      <c r="C729" s="2" t="s">
        <v>160</v>
      </c>
    </row>
    <row r="730" spans="1:3" x14ac:dyDescent="0.25">
      <c r="A730" s="2" t="s">
        <v>28</v>
      </c>
      <c r="B730" t="s">
        <v>149</v>
      </c>
      <c r="C730" t="b">
        <v>0</v>
      </c>
    </row>
    <row r="731" spans="1:3" x14ac:dyDescent="0.25">
      <c r="A731" s="2" t="s">
        <v>28</v>
      </c>
      <c r="B731" t="s">
        <v>150</v>
      </c>
      <c r="C731" s="2" t="s">
        <v>244</v>
      </c>
    </row>
    <row r="732" spans="1:3" x14ac:dyDescent="0.25">
      <c r="A732" s="2" t="s">
        <v>28</v>
      </c>
      <c r="B732" t="s">
        <v>159</v>
      </c>
      <c r="C732" s="2" t="s">
        <v>327</v>
      </c>
    </row>
    <row r="733" spans="1:3" x14ac:dyDescent="0.25">
      <c r="A733" s="2" t="s">
        <v>28</v>
      </c>
      <c r="B733" t="s">
        <v>155</v>
      </c>
      <c r="C733">
        <v>16.14</v>
      </c>
    </row>
    <row r="734" spans="1:3" x14ac:dyDescent="0.25">
      <c r="A734" s="2" t="s">
        <v>28</v>
      </c>
      <c r="B734" t="s">
        <v>152</v>
      </c>
      <c r="C734" s="2" t="s">
        <v>153</v>
      </c>
    </row>
    <row r="735" spans="1:3" x14ac:dyDescent="0.25">
      <c r="A735" s="2" t="s">
        <v>21</v>
      </c>
      <c r="B735" t="s">
        <v>174</v>
      </c>
      <c r="C735" s="2" t="s">
        <v>306</v>
      </c>
    </row>
    <row r="736" spans="1:3" x14ac:dyDescent="0.25">
      <c r="A736" s="2" t="s">
        <v>21</v>
      </c>
      <c r="B736" t="s">
        <v>176</v>
      </c>
      <c r="C736">
        <v>3</v>
      </c>
    </row>
    <row r="737" spans="1:3" x14ac:dyDescent="0.25">
      <c r="A737" s="2" t="s">
        <v>21</v>
      </c>
      <c r="B737" t="s">
        <v>177</v>
      </c>
      <c r="C737">
        <v>3</v>
      </c>
    </row>
    <row r="738" spans="1:3" x14ac:dyDescent="0.25">
      <c r="A738" s="2" t="s">
        <v>21</v>
      </c>
      <c r="B738" t="s">
        <v>178</v>
      </c>
      <c r="C738">
        <v>1</v>
      </c>
    </row>
    <row r="739" spans="1:3" x14ac:dyDescent="0.25">
      <c r="A739" s="2" t="s">
        <v>21</v>
      </c>
      <c r="B739" t="s">
        <v>180</v>
      </c>
      <c r="C739">
        <v>7039480</v>
      </c>
    </row>
    <row r="740" spans="1:3" x14ac:dyDescent="0.25">
      <c r="A740" s="2" t="s">
        <v>21</v>
      </c>
      <c r="B740" t="s">
        <v>181</v>
      </c>
      <c r="C740">
        <v>5</v>
      </c>
    </row>
    <row r="741" spans="1:3" x14ac:dyDescent="0.25">
      <c r="A741" s="2" t="s">
        <v>21</v>
      </c>
      <c r="B741" t="s">
        <v>182</v>
      </c>
      <c r="C741">
        <v>50</v>
      </c>
    </row>
    <row r="742" spans="1:3" x14ac:dyDescent="0.25">
      <c r="A742" s="2" t="s">
        <v>21</v>
      </c>
      <c r="B742" t="s">
        <v>183</v>
      </c>
      <c r="C742">
        <v>8711167</v>
      </c>
    </row>
    <row r="743" spans="1:3" x14ac:dyDescent="0.25">
      <c r="A743" s="2" t="s">
        <v>21</v>
      </c>
      <c r="B743" t="s">
        <v>184</v>
      </c>
      <c r="C743">
        <v>2</v>
      </c>
    </row>
    <row r="744" spans="1:3" x14ac:dyDescent="0.25">
      <c r="A744" s="2" t="s">
        <v>21</v>
      </c>
      <c r="B744" t="s">
        <v>186</v>
      </c>
      <c r="C744">
        <v>8109667</v>
      </c>
    </row>
    <row r="745" spans="1:3" x14ac:dyDescent="0.25">
      <c r="A745" s="2" t="s">
        <v>25</v>
      </c>
      <c r="B745" t="s">
        <v>174</v>
      </c>
      <c r="C745" s="2" t="s">
        <v>307</v>
      </c>
    </row>
    <row r="746" spans="1:3" x14ac:dyDescent="0.25">
      <c r="A746" s="2" t="s">
        <v>25</v>
      </c>
      <c r="B746" t="s">
        <v>176</v>
      </c>
      <c r="C746">
        <v>3</v>
      </c>
    </row>
    <row r="747" spans="1:3" x14ac:dyDescent="0.25">
      <c r="A747" s="2" t="s">
        <v>25</v>
      </c>
      <c r="B747" t="s">
        <v>177</v>
      </c>
      <c r="C747">
        <v>1</v>
      </c>
    </row>
    <row r="748" spans="1:3" x14ac:dyDescent="0.25">
      <c r="A748" s="2" t="s">
        <v>25</v>
      </c>
      <c r="B748" t="s">
        <v>178</v>
      </c>
      <c r="C748">
        <v>1</v>
      </c>
    </row>
    <row r="749" spans="1:3" x14ac:dyDescent="0.25">
      <c r="A749" s="2" t="s">
        <v>25</v>
      </c>
      <c r="B749" t="s">
        <v>180</v>
      </c>
      <c r="C749">
        <v>7039480</v>
      </c>
    </row>
    <row r="750" spans="1:3" x14ac:dyDescent="0.25">
      <c r="A750" s="2" t="s">
        <v>25</v>
      </c>
      <c r="B750" t="s">
        <v>181</v>
      </c>
      <c r="C750">
        <v>5</v>
      </c>
    </row>
    <row r="751" spans="1:3" x14ac:dyDescent="0.25">
      <c r="A751" s="2" t="s">
        <v>25</v>
      </c>
      <c r="B751" t="s">
        <v>182</v>
      </c>
      <c r="C751">
        <v>50</v>
      </c>
    </row>
    <row r="752" spans="1:3" x14ac:dyDescent="0.25">
      <c r="A752" s="2" t="s">
        <v>25</v>
      </c>
      <c r="B752" t="s">
        <v>183</v>
      </c>
      <c r="C752">
        <v>8711167</v>
      </c>
    </row>
    <row r="753" spans="1:3" x14ac:dyDescent="0.25">
      <c r="A753" s="2" t="s">
        <v>25</v>
      </c>
      <c r="B753" t="s">
        <v>184</v>
      </c>
      <c r="C753">
        <v>2</v>
      </c>
    </row>
    <row r="754" spans="1:3" x14ac:dyDescent="0.25">
      <c r="A754" s="2" t="s">
        <v>25</v>
      </c>
      <c r="B754" t="s">
        <v>186</v>
      </c>
      <c r="C754">
        <v>8109667</v>
      </c>
    </row>
    <row r="755" spans="1:3" x14ac:dyDescent="0.25">
      <c r="A755" s="2" t="s">
        <v>26</v>
      </c>
      <c r="B755" t="s">
        <v>174</v>
      </c>
      <c r="C755" s="2" t="s">
        <v>308</v>
      </c>
    </row>
    <row r="756" spans="1:3" x14ac:dyDescent="0.25">
      <c r="A756" s="2" t="s">
        <v>26</v>
      </c>
      <c r="B756" t="s">
        <v>176</v>
      </c>
      <c r="C756">
        <v>3</v>
      </c>
    </row>
    <row r="757" spans="1:3" x14ac:dyDescent="0.25">
      <c r="A757" s="2" t="s">
        <v>26</v>
      </c>
      <c r="B757" t="s">
        <v>177</v>
      </c>
      <c r="C757">
        <v>2</v>
      </c>
    </row>
    <row r="758" spans="1:3" x14ac:dyDescent="0.25">
      <c r="A758" s="2" t="s">
        <v>26</v>
      </c>
      <c r="B758" t="s">
        <v>178</v>
      </c>
      <c r="C758">
        <v>1</v>
      </c>
    </row>
    <row r="759" spans="1:3" x14ac:dyDescent="0.25">
      <c r="A759" s="2" t="s">
        <v>26</v>
      </c>
      <c r="B759" t="s">
        <v>180</v>
      </c>
      <c r="C759">
        <v>7039480</v>
      </c>
    </row>
    <row r="760" spans="1:3" x14ac:dyDescent="0.25">
      <c r="A760" s="2" t="s">
        <v>26</v>
      </c>
      <c r="B760" t="s">
        <v>181</v>
      </c>
      <c r="C760">
        <v>5</v>
      </c>
    </row>
    <row r="761" spans="1:3" x14ac:dyDescent="0.25">
      <c r="A761" s="2" t="s">
        <v>26</v>
      </c>
      <c r="B761" t="s">
        <v>182</v>
      </c>
      <c r="C761">
        <v>50</v>
      </c>
    </row>
    <row r="762" spans="1:3" x14ac:dyDescent="0.25">
      <c r="A762" s="2" t="s">
        <v>26</v>
      </c>
      <c r="B762" t="s">
        <v>183</v>
      </c>
      <c r="C762">
        <v>8711167</v>
      </c>
    </row>
    <row r="763" spans="1:3" x14ac:dyDescent="0.25">
      <c r="A763" s="2" t="s">
        <v>26</v>
      </c>
      <c r="B763" t="s">
        <v>184</v>
      </c>
      <c r="C763">
        <v>2</v>
      </c>
    </row>
    <row r="764" spans="1:3" x14ac:dyDescent="0.25">
      <c r="A764" s="2" t="s">
        <v>26</v>
      </c>
      <c r="B764" t="s">
        <v>186</v>
      </c>
      <c r="C764">
        <v>8109667</v>
      </c>
    </row>
    <row r="765" spans="1:3" x14ac:dyDescent="0.25">
      <c r="A765" s="2" t="s">
        <v>140</v>
      </c>
      <c r="B765" t="s">
        <v>187</v>
      </c>
      <c r="C765" t="b">
        <v>0</v>
      </c>
    </row>
    <row r="766" spans="1:3" x14ac:dyDescent="0.25">
      <c r="A766" s="2" t="s">
        <v>140</v>
      </c>
      <c r="B766" t="s">
        <v>188</v>
      </c>
      <c r="C766" t="b">
        <v>1</v>
      </c>
    </row>
    <row r="767" spans="1:3" x14ac:dyDescent="0.25">
      <c r="A767" s="2" t="s">
        <v>140</v>
      </c>
      <c r="B767" t="s">
        <v>189</v>
      </c>
      <c r="C767" t="b">
        <v>1</v>
      </c>
    </row>
    <row r="768" spans="1:3" x14ac:dyDescent="0.25">
      <c r="A768" s="2" t="s">
        <v>140</v>
      </c>
      <c r="B768" t="s">
        <v>190</v>
      </c>
      <c r="C768">
        <v>0</v>
      </c>
    </row>
    <row r="769" spans="1:14" x14ac:dyDescent="0.25">
      <c r="A769" s="2" t="s">
        <v>140</v>
      </c>
      <c r="B769" t="s">
        <v>191</v>
      </c>
      <c r="C769">
        <v>1</v>
      </c>
    </row>
    <row r="770" spans="1:14" x14ac:dyDescent="0.25">
      <c r="A770" s="2" t="s">
        <v>140</v>
      </c>
      <c r="B770" t="s">
        <v>192</v>
      </c>
      <c r="C770">
        <v>1</v>
      </c>
    </row>
    <row r="771" spans="1:14" x14ac:dyDescent="0.25">
      <c r="A771" s="2" t="s">
        <v>140</v>
      </c>
      <c r="B771" t="s">
        <v>193</v>
      </c>
      <c r="C771">
        <v>100</v>
      </c>
    </row>
    <row r="772" spans="1:14" x14ac:dyDescent="0.25">
      <c r="A772" t="s">
        <v>309</v>
      </c>
    </row>
    <row r="773" spans="1:14" x14ac:dyDescent="0.25">
      <c r="A773" t="s">
        <v>329</v>
      </c>
    </row>
    <row r="774" spans="1:14" x14ac:dyDescent="0.25">
      <c r="D774" t="s">
        <v>14</v>
      </c>
      <c r="E774" t="s">
        <v>120</v>
      </c>
      <c r="G774" t="s">
        <v>121</v>
      </c>
      <c r="H774" t="s">
        <v>122</v>
      </c>
      <c r="J774" t="s">
        <v>123</v>
      </c>
      <c r="K774" t="s">
        <v>124</v>
      </c>
      <c r="N774" t="s">
        <v>122</v>
      </c>
    </row>
    <row r="775" spans="1:14" x14ac:dyDescent="0.25">
      <c r="D775" t="s">
        <v>11</v>
      </c>
      <c r="E775" t="s">
        <v>125</v>
      </c>
      <c r="G775" t="s">
        <v>121</v>
      </c>
      <c r="H775" t="s">
        <v>122</v>
      </c>
      <c r="J775" t="s">
        <v>126</v>
      </c>
      <c r="L775" t="s">
        <v>299</v>
      </c>
      <c r="N775" t="s">
        <v>122</v>
      </c>
    </row>
    <row r="776" spans="1:14" x14ac:dyDescent="0.25">
      <c r="D776" t="s">
        <v>33</v>
      </c>
      <c r="E776" t="s">
        <v>127</v>
      </c>
      <c r="G776" t="s">
        <v>121</v>
      </c>
      <c r="H776" t="s">
        <v>122</v>
      </c>
      <c r="J776" t="s">
        <v>123</v>
      </c>
      <c r="N776" t="s">
        <v>122</v>
      </c>
    </row>
    <row r="777" spans="1:14" x14ac:dyDescent="0.25">
      <c r="D777" t="s">
        <v>19</v>
      </c>
      <c r="E777" t="s">
        <v>128</v>
      </c>
      <c r="G777" t="s">
        <v>121</v>
      </c>
      <c r="H777" t="s">
        <v>122</v>
      </c>
      <c r="J777" t="s">
        <v>123</v>
      </c>
      <c r="N777" t="s">
        <v>122</v>
      </c>
    </row>
    <row r="778" spans="1:14" x14ac:dyDescent="0.25">
      <c r="D778" t="s">
        <v>20</v>
      </c>
      <c r="E778" t="s">
        <v>129</v>
      </c>
      <c r="G778" t="s">
        <v>121</v>
      </c>
      <c r="H778" t="s">
        <v>122</v>
      </c>
      <c r="J778" t="s">
        <v>123</v>
      </c>
      <c r="N778" t="s">
        <v>122</v>
      </c>
    </row>
    <row r="779" spans="1:14" x14ac:dyDescent="0.25">
      <c r="D779" t="s">
        <v>21</v>
      </c>
      <c r="E779" t="s">
        <v>130</v>
      </c>
      <c r="G779" t="s">
        <v>121</v>
      </c>
      <c r="H779" t="s">
        <v>122</v>
      </c>
      <c r="J779" t="s">
        <v>123</v>
      </c>
      <c r="N779" t="s">
        <v>122</v>
      </c>
    </row>
    <row r="780" spans="1:14" x14ac:dyDescent="0.25">
      <c r="D780" t="s">
        <v>34</v>
      </c>
      <c r="E780" t="s">
        <v>131</v>
      </c>
      <c r="G780" t="s">
        <v>121</v>
      </c>
      <c r="H780" t="s">
        <v>122</v>
      </c>
      <c r="J780" t="s">
        <v>123</v>
      </c>
      <c r="N780" t="s">
        <v>122</v>
      </c>
    </row>
    <row r="781" spans="1:14" x14ac:dyDescent="0.25">
      <c r="D781" t="s">
        <v>35</v>
      </c>
      <c r="E781" t="s">
        <v>132</v>
      </c>
      <c r="G781" t="s">
        <v>121</v>
      </c>
      <c r="H781" t="s">
        <v>122</v>
      </c>
      <c r="J781" t="s">
        <v>123</v>
      </c>
      <c r="N781" t="s">
        <v>122</v>
      </c>
    </row>
    <row r="782" spans="1:14" x14ac:dyDescent="0.25">
      <c r="D782" t="s">
        <v>36</v>
      </c>
      <c r="E782" t="s">
        <v>133</v>
      </c>
      <c r="G782" t="s">
        <v>121</v>
      </c>
      <c r="H782" t="s">
        <v>122</v>
      </c>
      <c r="J782" t="s">
        <v>123</v>
      </c>
      <c r="N782" t="s">
        <v>122</v>
      </c>
    </row>
    <row r="783" spans="1:14" x14ac:dyDescent="0.25">
      <c r="D783" t="s">
        <v>27</v>
      </c>
      <c r="E783" t="s">
        <v>134</v>
      </c>
      <c r="G783" t="s">
        <v>121</v>
      </c>
      <c r="H783" t="s">
        <v>122</v>
      </c>
      <c r="J783" t="s">
        <v>123</v>
      </c>
      <c r="N783" t="s">
        <v>122</v>
      </c>
    </row>
    <row r="784" spans="1:14" x14ac:dyDescent="0.25">
      <c r="D784" t="s">
        <v>28</v>
      </c>
      <c r="E784" t="s">
        <v>135</v>
      </c>
      <c r="G784" t="s">
        <v>121</v>
      </c>
      <c r="H784" t="s">
        <v>122</v>
      </c>
      <c r="J784" t="s">
        <v>123</v>
      </c>
      <c r="N784" t="s">
        <v>122</v>
      </c>
    </row>
    <row r="785" spans="1:3" x14ac:dyDescent="0.25">
      <c r="A785" t="s">
        <v>330</v>
      </c>
    </row>
    <row r="786" spans="1:3" x14ac:dyDescent="0.25">
      <c r="A786" t="s">
        <v>285</v>
      </c>
    </row>
    <row r="787" spans="1:3" x14ac:dyDescent="0.25">
      <c r="A787" s="2" t="s">
        <v>140</v>
      </c>
      <c r="B787" t="s">
        <v>141</v>
      </c>
      <c r="C787" s="2" t="s">
        <v>118</v>
      </c>
    </row>
    <row r="788" spans="1:3" x14ac:dyDescent="0.25">
      <c r="A788" s="2" t="s">
        <v>140</v>
      </c>
      <c r="B788" t="s">
        <v>142</v>
      </c>
      <c r="C788" t="b">
        <v>0</v>
      </c>
    </row>
    <row r="789" spans="1:3" x14ac:dyDescent="0.25">
      <c r="A789" s="2" t="s">
        <v>140</v>
      </c>
      <c r="B789" t="s">
        <v>143</v>
      </c>
      <c r="C789" s="2" t="s">
        <v>144</v>
      </c>
    </row>
    <row r="790" spans="1:3" x14ac:dyDescent="0.25">
      <c r="A790" s="2" t="s">
        <v>140</v>
      </c>
      <c r="B790" t="s">
        <v>145</v>
      </c>
      <c r="C790" t="b">
        <v>0</v>
      </c>
    </row>
    <row r="791" spans="1:3" x14ac:dyDescent="0.25">
      <c r="A791" s="2" t="s">
        <v>140</v>
      </c>
      <c r="B791" t="s">
        <v>146</v>
      </c>
      <c r="C791" t="b">
        <v>0</v>
      </c>
    </row>
    <row r="792" spans="1:3" x14ac:dyDescent="0.25">
      <c r="A792" s="2" t="s">
        <v>140</v>
      </c>
      <c r="B792" t="s">
        <v>147</v>
      </c>
      <c r="C792" t="b">
        <v>0</v>
      </c>
    </row>
    <row r="793" spans="1:3" x14ac:dyDescent="0.25">
      <c r="A793" s="2" t="s">
        <v>140</v>
      </c>
      <c r="B793" t="s">
        <v>148</v>
      </c>
      <c r="C793" t="b">
        <v>0</v>
      </c>
    </row>
    <row r="794" spans="1:3" x14ac:dyDescent="0.25">
      <c r="A794" s="2" t="s">
        <v>9</v>
      </c>
      <c r="B794" t="s">
        <v>149</v>
      </c>
      <c r="C794" t="b">
        <v>1</v>
      </c>
    </row>
    <row r="795" spans="1:3" x14ac:dyDescent="0.25">
      <c r="A795" s="2" t="s">
        <v>9</v>
      </c>
      <c r="B795" t="s">
        <v>150</v>
      </c>
      <c r="C795" s="2" t="s">
        <v>151</v>
      </c>
    </row>
    <row r="796" spans="1:3" x14ac:dyDescent="0.25">
      <c r="A796" s="2" t="s">
        <v>9</v>
      </c>
      <c r="B796" t="s">
        <v>152</v>
      </c>
      <c r="C796" s="2" t="s">
        <v>153</v>
      </c>
    </row>
    <row r="797" spans="1:3" x14ac:dyDescent="0.25">
      <c r="A797" s="2" t="s">
        <v>14</v>
      </c>
      <c r="B797" t="s">
        <v>149</v>
      </c>
      <c r="C797" t="b">
        <v>0</v>
      </c>
    </row>
    <row r="798" spans="1:3" x14ac:dyDescent="0.25">
      <c r="A798" s="2" t="s">
        <v>14</v>
      </c>
      <c r="B798" t="s">
        <v>150</v>
      </c>
      <c r="C798" s="2" t="s">
        <v>154</v>
      </c>
    </row>
    <row r="799" spans="1:3" x14ac:dyDescent="0.25">
      <c r="A799" s="2" t="s">
        <v>14</v>
      </c>
      <c r="B799" t="s">
        <v>155</v>
      </c>
      <c r="C799">
        <v>9.86</v>
      </c>
    </row>
    <row r="800" spans="1:3" x14ac:dyDescent="0.25">
      <c r="A800" s="2" t="s">
        <v>14</v>
      </c>
      <c r="B800" t="s">
        <v>152</v>
      </c>
      <c r="C800" s="2" t="s">
        <v>153</v>
      </c>
    </row>
    <row r="801" spans="1:3" x14ac:dyDescent="0.25">
      <c r="A801" s="2" t="s">
        <v>11</v>
      </c>
      <c r="B801" t="s">
        <v>149</v>
      </c>
      <c r="C801" t="b">
        <v>0</v>
      </c>
    </row>
    <row r="802" spans="1:3" x14ac:dyDescent="0.25">
      <c r="A802" s="2" t="s">
        <v>11</v>
      </c>
      <c r="B802" t="s">
        <v>150</v>
      </c>
      <c r="C802" s="2" t="s">
        <v>156</v>
      </c>
    </row>
    <row r="803" spans="1:3" x14ac:dyDescent="0.25">
      <c r="A803" s="2" t="s">
        <v>11</v>
      </c>
      <c r="B803" t="s">
        <v>155</v>
      </c>
      <c r="C803">
        <v>9.43</v>
      </c>
    </row>
    <row r="804" spans="1:3" x14ac:dyDescent="0.25">
      <c r="A804" s="2" t="s">
        <v>11</v>
      </c>
      <c r="B804" t="s">
        <v>152</v>
      </c>
      <c r="C804" s="2" t="s">
        <v>157</v>
      </c>
    </row>
    <row r="805" spans="1:3" x14ac:dyDescent="0.25">
      <c r="A805" s="2" t="s">
        <v>33</v>
      </c>
      <c r="B805" t="s">
        <v>149</v>
      </c>
      <c r="C805" t="b">
        <v>0</v>
      </c>
    </row>
    <row r="806" spans="1:3" x14ac:dyDescent="0.25">
      <c r="A806" s="2" t="s">
        <v>33</v>
      </c>
      <c r="B806" t="s">
        <v>150</v>
      </c>
      <c r="C806" s="2" t="s">
        <v>158</v>
      </c>
    </row>
    <row r="807" spans="1:3" x14ac:dyDescent="0.25">
      <c r="A807" s="2" t="s">
        <v>33</v>
      </c>
      <c r="B807" t="s">
        <v>159</v>
      </c>
      <c r="C807" s="2" t="s">
        <v>331</v>
      </c>
    </row>
    <row r="808" spans="1:3" x14ac:dyDescent="0.25">
      <c r="A808" s="2" t="s">
        <v>33</v>
      </c>
      <c r="B808" t="s">
        <v>155</v>
      </c>
      <c r="C808">
        <v>15.57</v>
      </c>
    </row>
    <row r="809" spans="1:3" x14ac:dyDescent="0.25">
      <c r="A809" s="2" t="s">
        <v>33</v>
      </c>
      <c r="B809" t="s">
        <v>152</v>
      </c>
      <c r="C809" s="2" t="s">
        <v>160</v>
      </c>
    </row>
    <row r="810" spans="1:3" x14ac:dyDescent="0.25">
      <c r="A810" s="2" t="s">
        <v>19</v>
      </c>
      <c r="B810" t="s">
        <v>149</v>
      </c>
      <c r="C810" t="b">
        <v>0</v>
      </c>
    </row>
    <row r="811" spans="1:3" x14ac:dyDescent="0.25">
      <c r="A811" s="2" t="s">
        <v>19</v>
      </c>
      <c r="B811" t="s">
        <v>150</v>
      </c>
      <c r="C811" s="2" t="s">
        <v>161</v>
      </c>
    </row>
    <row r="812" spans="1:3" x14ac:dyDescent="0.25">
      <c r="A812" s="2" t="s">
        <v>19</v>
      </c>
      <c r="B812" t="s">
        <v>159</v>
      </c>
      <c r="C812" s="2" t="s">
        <v>332</v>
      </c>
    </row>
    <row r="813" spans="1:3" x14ac:dyDescent="0.25">
      <c r="A813" s="2" t="s">
        <v>19</v>
      </c>
      <c r="B813" t="s">
        <v>155</v>
      </c>
      <c r="C813">
        <v>9</v>
      </c>
    </row>
    <row r="814" spans="1:3" x14ac:dyDescent="0.25">
      <c r="A814" s="2" t="s">
        <v>19</v>
      </c>
      <c r="B814" t="s">
        <v>152</v>
      </c>
      <c r="C814" s="2" t="s">
        <v>286</v>
      </c>
    </row>
    <row r="815" spans="1:3" x14ac:dyDescent="0.25">
      <c r="A815" s="2" t="s">
        <v>20</v>
      </c>
      <c r="B815" t="s">
        <v>149</v>
      </c>
      <c r="C815" t="b">
        <v>0</v>
      </c>
    </row>
    <row r="816" spans="1:3" x14ac:dyDescent="0.25">
      <c r="A816" s="2" t="s">
        <v>20</v>
      </c>
      <c r="B816" t="s">
        <v>150</v>
      </c>
      <c r="C816" s="2" t="s">
        <v>163</v>
      </c>
    </row>
    <row r="817" spans="1:3" x14ac:dyDescent="0.25">
      <c r="A817" s="2" t="s">
        <v>20</v>
      </c>
      <c r="B817" t="s">
        <v>159</v>
      </c>
      <c r="C817" s="2" t="s">
        <v>333</v>
      </c>
    </row>
    <row r="818" spans="1:3" x14ac:dyDescent="0.25">
      <c r="A818" s="2" t="s">
        <v>20</v>
      </c>
      <c r="B818" t="s">
        <v>155</v>
      </c>
      <c r="C818">
        <v>18.57</v>
      </c>
    </row>
    <row r="819" spans="1:3" x14ac:dyDescent="0.25">
      <c r="A819" s="2" t="s">
        <v>20</v>
      </c>
      <c r="B819" t="s">
        <v>152</v>
      </c>
      <c r="C819" s="2" t="s">
        <v>286</v>
      </c>
    </row>
    <row r="820" spans="1:3" x14ac:dyDescent="0.25">
      <c r="A820" s="2" t="s">
        <v>21</v>
      </c>
      <c r="B820" t="s">
        <v>149</v>
      </c>
      <c r="C820" t="b">
        <v>0</v>
      </c>
    </row>
    <row r="821" spans="1:3" x14ac:dyDescent="0.25">
      <c r="A821" s="2" t="s">
        <v>21</v>
      </c>
      <c r="B821" t="s">
        <v>150</v>
      </c>
      <c r="C821" s="2" t="s">
        <v>165</v>
      </c>
    </row>
    <row r="822" spans="1:3" x14ac:dyDescent="0.25">
      <c r="A822" s="2" t="s">
        <v>21</v>
      </c>
      <c r="B822" t="s">
        <v>159</v>
      </c>
      <c r="C822" s="2" t="s">
        <v>334</v>
      </c>
    </row>
    <row r="823" spans="1:3" x14ac:dyDescent="0.25">
      <c r="A823" s="2" t="s">
        <v>21</v>
      </c>
      <c r="B823" t="s">
        <v>155</v>
      </c>
      <c r="C823">
        <v>18.57</v>
      </c>
    </row>
    <row r="824" spans="1:3" x14ac:dyDescent="0.25">
      <c r="A824" s="2" t="s">
        <v>21</v>
      </c>
      <c r="B824" t="s">
        <v>152</v>
      </c>
      <c r="C824" s="2" t="s">
        <v>287</v>
      </c>
    </row>
    <row r="825" spans="1:3" x14ac:dyDescent="0.25">
      <c r="A825" s="2" t="s">
        <v>34</v>
      </c>
      <c r="B825" t="s">
        <v>149</v>
      </c>
      <c r="C825" t="b">
        <v>0</v>
      </c>
    </row>
    <row r="826" spans="1:3" x14ac:dyDescent="0.25">
      <c r="A826" s="2" t="s">
        <v>34</v>
      </c>
      <c r="B826" t="s">
        <v>150</v>
      </c>
      <c r="C826" s="2" t="s">
        <v>167</v>
      </c>
    </row>
    <row r="827" spans="1:3" x14ac:dyDescent="0.25">
      <c r="A827" s="2" t="s">
        <v>34</v>
      </c>
      <c r="B827" t="s">
        <v>159</v>
      </c>
      <c r="C827" s="2" t="s">
        <v>335</v>
      </c>
    </row>
    <row r="828" spans="1:3" x14ac:dyDescent="0.25">
      <c r="A828" s="2" t="s">
        <v>34</v>
      </c>
      <c r="B828" t="s">
        <v>155</v>
      </c>
      <c r="C828">
        <v>18.57</v>
      </c>
    </row>
    <row r="829" spans="1:3" x14ac:dyDescent="0.25">
      <c r="A829" s="2" t="s">
        <v>34</v>
      </c>
      <c r="B829" t="s">
        <v>152</v>
      </c>
      <c r="C829" s="2" t="s">
        <v>286</v>
      </c>
    </row>
    <row r="830" spans="1:3" x14ac:dyDescent="0.25">
      <c r="A830" s="2" t="s">
        <v>35</v>
      </c>
      <c r="B830" t="s">
        <v>149</v>
      </c>
      <c r="C830" t="b">
        <v>0</v>
      </c>
    </row>
    <row r="831" spans="1:3" x14ac:dyDescent="0.25">
      <c r="A831" s="2" t="s">
        <v>35</v>
      </c>
      <c r="B831" t="s">
        <v>150</v>
      </c>
      <c r="C831" s="2" t="s">
        <v>168</v>
      </c>
    </row>
    <row r="832" spans="1:3" x14ac:dyDescent="0.25">
      <c r="A832" s="2" t="s">
        <v>35</v>
      </c>
      <c r="B832" t="s">
        <v>159</v>
      </c>
      <c r="C832" s="2" t="s">
        <v>336</v>
      </c>
    </row>
    <row r="833" spans="1:3" x14ac:dyDescent="0.25">
      <c r="A833" s="2" t="s">
        <v>35</v>
      </c>
      <c r="B833" t="s">
        <v>155</v>
      </c>
      <c r="C833">
        <v>18.57</v>
      </c>
    </row>
    <row r="834" spans="1:3" x14ac:dyDescent="0.25">
      <c r="A834" s="2" t="s">
        <v>35</v>
      </c>
      <c r="B834" t="s">
        <v>152</v>
      </c>
      <c r="C834" s="2" t="s">
        <v>286</v>
      </c>
    </row>
    <row r="835" spans="1:3" x14ac:dyDescent="0.25">
      <c r="A835" s="2" t="s">
        <v>36</v>
      </c>
      <c r="B835" t="s">
        <v>149</v>
      </c>
      <c r="C835" t="b">
        <v>0</v>
      </c>
    </row>
    <row r="836" spans="1:3" x14ac:dyDescent="0.25">
      <c r="A836" s="2" t="s">
        <v>36</v>
      </c>
      <c r="B836" t="s">
        <v>150</v>
      </c>
      <c r="C836" s="2" t="s">
        <v>169</v>
      </c>
    </row>
    <row r="837" spans="1:3" x14ac:dyDescent="0.25">
      <c r="A837" s="2" t="s">
        <v>36</v>
      </c>
      <c r="B837" t="s">
        <v>159</v>
      </c>
      <c r="C837" s="2" t="s">
        <v>337</v>
      </c>
    </row>
    <row r="838" spans="1:3" x14ac:dyDescent="0.25">
      <c r="A838" s="2" t="s">
        <v>36</v>
      </c>
      <c r="B838" t="s">
        <v>155</v>
      </c>
      <c r="C838">
        <v>18.57</v>
      </c>
    </row>
    <row r="839" spans="1:3" x14ac:dyDescent="0.25">
      <c r="A839" s="2" t="s">
        <v>36</v>
      </c>
      <c r="B839" t="s">
        <v>152</v>
      </c>
      <c r="C839" s="2" t="s">
        <v>286</v>
      </c>
    </row>
    <row r="840" spans="1:3" x14ac:dyDescent="0.25">
      <c r="A840" s="2" t="s">
        <v>27</v>
      </c>
      <c r="B840" t="s">
        <v>149</v>
      </c>
      <c r="C840" t="b">
        <v>0</v>
      </c>
    </row>
    <row r="841" spans="1:3" x14ac:dyDescent="0.25">
      <c r="A841" s="2" t="s">
        <v>27</v>
      </c>
      <c r="B841" t="s">
        <v>150</v>
      </c>
      <c r="C841" s="2" t="s">
        <v>170</v>
      </c>
    </row>
    <row r="842" spans="1:3" x14ac:dyDescent="0.25">
      <c r="A842" s="2" t="s">
        <v>27</v>
      </c>
      <c r="B842" t="s">
        <v>159</v>
      </c>
      <c r="C842" s="2" t="s">
        <v>338</v>
      </c>
    </row>
    <row r="843" spans="1:3" x14ac:dyDescent="0.25">
      <c r="A843" s="2" t="s">
        <v>27</v>
      </c>
      <c r="B843" t="s">
        <v>155</v>
      </c>
      <c r="C843">
        <v>23</v>
      </c>
    </row>
    <row r="844" spans="1:3" x14ac:dyDescent="0.25">
      <c r="A844" s="2" t="s">
        <v>27</v>
      </c>
      <c r="B844" t="s">
        <v>152</v>
      </c>
      <c r="C844" s="2" t="s">
        <v>160</v>
      </c>
    </row>
    <row r="845" spans="1:3" x14ac:dyDescent="0.25">
      <c r="A845" s="2" t="s">
        <v>28</v>
      </c>
      <c r="B845" t="s">
        <v>149</v>
      </c>
      <c r="C845" t="b">
        <v>0</v>
      </c>
    </row>
    <row r="846" spans="1:3" x14ac:dyDescent="0.25">
      <c r="A846" s="2" t="s">
        <v>28</v>
      </c>
      <c r="B846" t="s">
        <v>150</v>
      </c>
      <c r="C846" s="2" t="s">
        <v>172</v>
      </c>
    </row>
    <row r="847" spans="1:3" x14ac:dyDescent="0.25">
      <c r="A847" s="2" t="s">
        <v>28</v>
      </c>
      <c r="B847" t="s">
        <v>159</v>
      </c>
      <c r="C847" s="2" t="s">
        <v>339</v>
      </c>
    </row>
    <row r="848" spans="1:3" x14ac:dyDescent="0.25">
      <c r="A848" s="2" t="s">
        <v>28</v>
      </c>
      <c r="B848" t="s">
        <v>155</v>
      </c>
      <c r="C848">
        <v>70.709999999999994</v>
      </c>
    </row>
    <row r="849" spans="1:3" x14ac:dyDescent="0.25">
      <c r="A849" s="2" t="s">
        <v>28</v>
      </c>
      <c r="B849" t="s">
        <v>152</v>
      </c>
      <c r="C849" s="2" t="s">
        <v>153</v>
      </c>
    </row>
    <row r="850" spans="1:3" x14ac:dyDescent="0.25">
      <c r="A850" s="2" t="s">
        <v>21</v>
      </c>
      <c r="B850" t="s">
        <v>174</v>
      </c>
      <c r="C850" s="2" t="s">
        <v>288</v>
      </c>
    </row>
    <row r="851" spans="1:3" x14ac:dyDescent="0.25">
      <c r="A851" s="2" t="s">
        <v>21</v>
      </c>
      <c r="B851" t="s">
        <v>176</v>
      </c>
      <c r="C851">
        <v>3</v>
      </c>
    </row>
    <row r="852" spans="1:3" x14ac:dyDescent="0.25">
      <c r="A852" s="2" t="s">
        <v>21</v>
      </c>
      <c r="B852" t="s">
        <v>177</v>
      </c>
      <c r="C852">
        <v>1</v>
      </c>
    </row>
    <row r="853" spans="1:3" x14ac:dyDescent="0.25">
      <c r="A853" s="2" t="s">
        <v>21</v>
      </c>
      <c r="B853" t="s">
        <v>178</v>
      </c>
      <c r="C853">
        <v>1</v>
      </c>
    </row>
    <row r="854" spans="1:3" x14ac:dyDescent="0.25">
      <c r="A854" s="2" t="s">
        <v>21</v>
      </c>
      <c r="B854" t="s">
        <v>180</v>
      </c>
      <c r="C854">
        <v>7039480</v>
      </c>
    </row>
    <row r="855" spans="1:3" x14ac:dyDescent="0.25">
      <c r="A855" s="2" t="s">
        <v>21</v>
      </c>
      <c r="B855" t="s">
        <v>181</v>
      </c>
      <c r="C855">
        <v>5</v>
      </c>
    </row>
    <row r="856" spans="1:3" x14ac:dyDescent="0.25">
      <c r="A856" s="2" t="s">
        <v>21</v>
      </c>
      <c r="B856" t="s">
        <v>182</v>
      </c>
      <c r="C856">
        <v>50</v>
      </c>
    </row>
    <row r="857" spans="1:3" x14ac:dyDescent="0.25">
      <c r="A857" s="2" t="s">
        <v>21</v>
      </c>
      <c r="B857" t="s">
        <v>183</v>
      </c>
      <c r="C857">
        <v>8711167</v>
      </c>
    </row>
    <row r="858" spans="1:3" x14ac:dyDescent="0.25">
      <c r="A858" s="2" t="s">
        <v>21</v>
      </c>
      <c r="B858" t="s">
        <v>184</v>
      </c>
      <c r="C858">
        <v>2</v>
      </c>
    </row>
    <row r="859" spans="1:3" x14ac:dyDescent="0.25">
      <c r="A859" s="2" t="s">
        <v>21</v>
      </c>
      <c r="B859" t="s">
        <v>186</v>
      </c>
      <c r="C859">
        <v>8109667</v>
      </c>
    </row>
    <row r="860" spans="1:3" x14ac:dyDescent="0.25">
      <c r="A860" s="2" t="s">
        <v>140</v>
      </c>
      <c r="B860" t="s">
        <v>187</v>
      </c>
      <c r="C860" t="b">
        <v>0</v>
      </c>
    </row>
    <row r="861" spans="1:3" x14ac:dyDescent="0.25">
      <c r="A861" s="2" t="s">
        <v>140</v>
      </c>
      <c r="B861" t="s">
        <v>188</v>
      </c>
      <c r="C861" t="b">
        <v>1</v>
      </c>
    </row>
    <row r="862" spans="1:3" x14ac:dyDescent="0.25">
      <c r="A862" s="2" t="s">
        <v>140</v>
      </c>
      <c r="B862" t="s">
        <v>189</v>
      </c>
      <c r="C862" t="b">
        <v>1</v>
      </c>
    </row>
    <row r="863" spans="1:3" x14ac:dyDescent="0.25">
      <c r="A863" s="2" t="s">
        <v>140</v>
      </c>
      <c r="B863" t="s">
        <v>190</v>
      </c>
      <c r="C863">
        <v>0</v>
      </c>
    </row>
    <row r="864" spans="1:3" x14ac:dyDescent="0.25">
      <c r="A864" s="2" t="s">
        <v>140</v>
      </c>
      <c r="B864" t="s">
        <v>191</v>
      </c>
      <c r="C864">
        <v>-2</v>
      </c>
    </row>
    <row r="865" spans="1:14" x14ac:dyDescent="0.25">
      <c r="A865" s="2" t="s">
        <v>140</v>
      </c>
      <c r="B865" t="s">
        <v>192</v>
      </c>
      <c r="C865">
        <v>1</v>
      </c>
    </row>
    <row r="866" spans="1:14" x14ac:dyDescent="0.25">
      <c r="A866" s="2" t="s">
        <v>140</v>
      </c>
      <c r="B866" t="s">
        <v>193</v>
      </c>
      <c r="C866">
        <v>100</v>
      </c>
    </row>
    <row r="867" spans="1:14" x14ac:dyDescent="0.25">
      <c r="A867" t="s">
        <v>289</v>
      </c>
    </row>
    <row r="868" spans="1:14" x14ac:dyDescent="0.25">
      <c r="A868" t="s">
        <v>582</v>
      </c>
    </row>
    <row r="869" spans="1:14" x14ac:dyDescent="0.25">
      <c r="D869" t="s">
        <v>583</v>
      </c>
      <c r="E869" t="s">
        <v>120</v>
      </c>
      <c r="G869" t="s">
        <v>122</v>
      </c>
      <c r="H869" t="s">
        <v>122</v>
      </c>
      <c r="J869" t="s">
        <v>123</v>
      </c>
      <c r="K869" t="s">
        <v>124</v>
      </c>
      <c r="N869" t="s">
        <v>121</v>
      </c>
    </row>
    <row r="870" spans="1:14" x14ac:dyDescent="0.25">
      <c r="D870" t="s">
        <v>584</v>
      </c>
      <c r="E870" t="s">
        <v>125</v>
      </c>
      <c r="G870" t="s">
        <v>122</v>
      </c>
      <c r="H870" t="s">
        <v>122</v>
      </c>
      <c r="J870" t="s">
        <v>585</v>
      </c>
      <c r="L870" t="s">
        <v>130</v>
      </c>
      <c r="N870" t="s">
        <v>121</v>
      </c>
    </row>
    <row r="871" spans="1:14" x14ac:dyDescent="0.25">
      <c r="D871" t="s">
        <v>586</v>
      </c>
      <c r="E871" t="s">
        <v>127</v>
      </c>
      <c r="G871" t="s">
        <v>121</v>
      </c>
      <c r="H871" t="s">
        <v>122</v>
      </c>
      <c r="J871" t="s">
        <v>126</v>
      </c>
      <c r="L871" t="s">
        <v>299</v>
      </c>
      <c r="N871" t="s">
        <v>122</v>
      </c>
    </row>
    <row r="872" spans="1:14" x14ac:dyDescent="0.25">
      <c r="D872" t="s">
        <v>587</v>
      </c>
      <c r="E872" t="s">
        <v>128</v>
      </c>
      <c r="G872" t="s">
        <v>121</v>
      </c>
      <c r="H872" t="s">
        <v>122</v>
      </c>
      <c r="J872" t="s">
        <v>588</v>
      </c>
      <c r="L872" t="s">
        <v>130</v>
      </c>
      <c r="N872" t="s">
        <v>122</v>
      </c>
    </row>
    <row r="873" spans="1:14" x14ac:dyDescent="0.25">
      <c r="D873" t="s">
        <v>589</v>
      </c>
      <c r="E873" t="s">
        <v>129</v>
      </c>
      <c r="G873" t="s">
        <v>121</v>
      </c>
      <c r="H873" t="s">
        <v>122</v>
      </c>
      <c r="J873" t="s">
        <v>590</v>
      </c>
      <c r="L873" t="s">
        <v>591</v>
      </c>
      <c r="N873" t="s">
        <v>122</v>
      </c>
    </row>
    <row r="874" spans="1:14" x14ac:dyDescent="0.25">
      <c r="D874" t="s">
        <v>592</v>
      </c>
      <c r="E874" t="s">
        <v>130</v>
      </c>
      <c r="G874" t="s">
        <v>121</v>
      </c>
      <c r="H874" t="s">
        <v>122</v>
      </c>
      <c r="J874" t="s">
        <v>590</v>
      </c>
      <c r="L874" t="s">
        <v>591</v>
      </c>
      <c r="N874" t="s">
        <v>122</v>
      </c>
    </row>
    <row r="875" spans="1:14" x14ac:dyDescent="0.25">
      <c r="D875" t="s">
        <v>593</v>
      </c>
      <c r="E875" t="s">
        <v>131</v>
      </c>
      <c r="G875" t="s">
        <v>121</v>
      </c>
      <c r="H875" t="s">
        <v>122</v>
      </c>
      <c r="J875" t="s">
        <v>590</v>
      </c>
      <c r="L875" t="s">
        <v>591</v>
      </c>
      <c r="N875" t="s">
        <v>122</v>
      </c>
    </row>
    <row r="876" spans="1:14" x14ac:dyDescent="0.25">
      <c r="D876" t="s">
        <v>594</v>
      </c>
      <c r="E876" t="s">
        <v>132</v>
      </c>
      <c r="G876" t="s">
        <v>121</v>
      </c>
      <c r="H876" t="s">
        <v>122</v>
      </c>
      <c r="J876" t="s">
        <v>590</v>
      </c>
      <c r="L876" t="s">
        <v>591</v>
      </c>
      <c r="N876" t="s">
        <v>122</v>
      </c>
    </row>
    <row r="877" spans="1:14" x14ac:dyDescent="0.25">
      <c r="D877" t="s">
        <v>595</v>
      </c>
      <c r="E877" t="s">
        <v>133</v>
      </c>
      <c r="G877" t="s">
        <v>121</v>
      </c>
      <c r="H877" t="s">
        <v>122</v>
      </c>
      <c r="J877" t="s">
        <v>590</v>
      </c>
      <c r="L877" t="s">
        <v>591</v>
      </c>
      <c r="N877" t="s">
        <v>122</v>
      </c>
    </row>
    <row r="878" spans="1:14" x14ac:dyDescent="0.25">
      <c r="D878" t="s">
        <v>596</v>
      </c>
      <c r="E878" t="s">
        <v>134</v>
      </c>
      <c r="G878" t="s">
        <v>121</v>
      </c>
      <c r="H878" t="s">
        <v>122</v>
      </c>
      <c r="J878" t="s">
        <v>590</v>
      </c>
      <c r="L878" t="s">
        <v>591</v>
      </c>
      <c r="N878" t="s">
        <v>122</v>
      </c>
    </row>
    <row r="879" spans="1:14" x14ac:dyDescent="0.25">
      <c r="D879" t="s">
        <v>597</v>
      </c>
      <c r="E879" t="s">
        <v>135</v>
      </c>
      <c r="F879" t="s">
        <v>598</v>
      </c>
      <c r="G879" t="s">
        <v>121</v>
      </c>
      <c r="H879" t="s">
        <v>122</v>
      </c>
      <c r="J879" t="s">
        <v>585</v>
      </c>
      <c r="L879" t="s">
        <v>130</v>
      </c>
      <c r="N879" t="s">
        <v>122</v>
      </c>
    </row>
    <row r="880" spans="1:14" x14ac:dyDescent="0.25">
      <c r="A880" t="s">
        <v>599</v>
      </c>
    </row>
    <row r="881" spans="1:3" x14ac:dyDescent="0.25">
      <c r="A881" t="s">
        <v>342</v>
      </c>
    </row>
    <row r="882" spans="1:3" x14ac:dyDescent="0.25">
      <c r="A882" s="2" t="s">
        <v>140</v>
      </c>
      <c r="B882" t="s">
        <v>141</v>
      </c>
      <c r="C882" s="2" t="s">
        <v>30</v>
      </c>
    </row>
    <row r="883" spans="1:3" x14ac:dyDescent="0.25">
      <c r="A883" s="2" t="s">
        <v>140</v>
      </c>
      <c r="B883" t="s">
        <v>142</v>
      </c>
      <c r="C883" t="b">
        <v>0</v>
      </c>
    </row>
    <row r="884" spans="1:3" x14ac:dyDescent="0.25">
      <c r="A884" s="2" t="s">
        <v>140</v>
      </c>
      <c r="B884" t="s">
        <v>143</v>
      </c>
      <c r="C884" s="2" t="s">
        <v>144</v>
      </c>
    </row>
    <row r="885" spans="1:3" x14ac:dyDescent="0.25">
      <c r="A885" s="2" t="s">
        <v>140</v>
      </c>
      <c r="B885" t="s">
        <v>145</v>
      </c>
      <c r="C885" t="b">
        <v>0</v>
      </c>
    </row>
    <row r="886" spans="1:3" x14ac:dyDescent="0.25">
      <c r="A886" s="2" t="s">
        <v>140</v>
      </c>
      <c r="B886" t="s">
        <v>146</v>
      </c>
      <c r="C886" t="b">
        <v>0</v>
      </c>
    </row>
    <row r="887" spans="1:3" x14ac:dyDescent="0.25">
      <c r="A887" s="2" t="s">
        <v>140</v>
      </c>
      <c r="B887" t="s">
        <v>147</v>
      </c>
      <c r="C887" t="b">
        <v>0</v>
      </c>
    </row>
    <row r="888" spans="1:3" x14ac:dyDescent="0.25">
      <c r="A888" s="2" t="s">
        <v>140</v>
      </c>
      <c r="B888" t="s">
        <v>148</v>
      </c>
      <c r="C888" t="b">
        <v>0</v>
      </c>
    </row>
    <row r="889" spans="1:3" x14ac:dyDescent="0.25">
      <c r="A889" s="2" t="s">
        <v>9</v>
      </c>
      <c r="B889" t="s">
        <v>149</v>
      </c>
      <c r="C889" t="b">
        <v>1</v>
      </c>
    </row>
    <row r="890" spans="1:3" x14ac:dyDescent="0.25">
      <c r="A890" s="2" t="s">
        <v>9</v>
      </c>
      <c r="B890" t="s">
        <v>150</v>
      </c>
      <c r="C890" s="2" t="s">
        <v>151</v>
      </c>
    </row>
    <row r="891" spans="1:3" x14ac:dyDescent="0.25">
      <c r="A891" s="2" t="s">
        <v>9</v>
      </c>
      <c r="B891" t="s">
        <v>152</v>
      </c>
      <c r="C891" s="2" t="s">
        <v>153</v>
      </c>
    </row>
    <row r="892" spans="1:3" x14ac:dyDescent="0.25">
      <c r="A892" s="2" t="s">
        <v>14</v>
      </c>
      <c r="B892" t="s">
        <v>149</v>
      </c>
      <c r="C892" t="b">
        <v>0</v>
      </c>
    </row>
    <row r="893" spans="1:3" x14ac:dyDescent="0.25">
      <c r="A893" s="2" t="s">
        <v>14</v>
      </c>
      <c r="B893" t="s">
        <v>150</v>
      </c>
      <c r="C893" s="2" t="s">
        <v>154</v>
      </c>
    </row>
    <row r="894" spans="1:3" x14ac:dyDescent="0.25">
      <c r="A894" s="2" t="s">
        <v>14</v>
      </c>
      <c r="B894" t="s">
        <v>155</v>
      </c>
      <c r="C894">
        <v>6.86</v>
      </c>
    </row>
    <row r="895" spans="1:3" x14ac:dyDescent="0.25">
      <c r="A895" s="2" t="s">
        <v>14</v>
      </c>
      <c r="B895" t="s">
        <v>152</v>
      </c>
      <c r="C895" s="2" t="s">
        <v>153</v>
      </c>
    </row>
    <row r="896" spans="1:3" x14ac:dyDescent="0.25">
      <c r="A896" s="2" t="s">
        <v>32</v>
      </c>
      <c r="B896" t="s">
        <v>149</v>
      </c>
      <c r="C896" t="b">
        <v>0</v>
      </c>
    </row>
    <row r="897" spans="1:3" x14ac:dyDescent="0.25">
      <c r="A897" s="2" t="s">
        <v>32</v>
      </c>
      <c r="B897" t="s">
        <v>150</v>
      </c>
      <c r="C897" s="2" t="s">
        <v>156</v>
      </c>
    </row>
    <row r="898" spans="1:3" x14ac:dyDescent="0.25">
      <c r="A898" s="2" t="s">
        <v>32</v>
      </c>
      <c r="B898" t="s">
        <v>159</v>
      </c>
      <c r="C898" s="2" t="s">
        <v>343</v>
      </c>
    </row>
    <row r="899" spans="1:3" x14ac:dyDescent="0.25">
      <c r="A899" s="2" t="s">
        <v>32</v>
      </c>
      <c r="B899" t="s">
        <v>155</v>
      </c>
      <c r="C899">
        <v>13</v>
      </c>
    </row>
    <row r="900" spans="1:3" x14ac:dyDescent="0.25">
      <c r="A900" s="2" t="s">
        <v>32</v>
      </c>
      <c r="B900" t="s">
        <v>152</v>
      </c>
      <c r="C900" s="2" t="s">
        <v>157</v>
      </c>
    </row>
    <row r="901" spans="1:3" x14ac:dyDescent="0.25">
      <c r="A901" s="2" t="s">
        <v>33</v>
      </c>
      <c r="B901" t="s">
        <v>149</v>
      </c>
      <c r="C901" t="b">
        <v>0</v>
      </c>
    </row>
    <row r="902" spans="1:3" x14ac:dyDescent="0.25">
      <c r="A902" s="2" t="s">
        <v>33</v>
      </c>
      <c r="B902" t="s">
        <v>150</v>
      </c>
      <c r="C902" s="2" t="s">
        <v>158</v>
      </c>
    </row>
    <row r="903" spans="1:3" x14ac:dyDescent="0.25">
      <c r="A903" s="2" t="s">
        <v>33</v>
      </c>
      <c r="B903" t="s">
        <v>159</v>
      </c>
      <c r="C903" s="2" t="s">
        <v>344</v>
      </c>
    </row>
    <row r="904" spans="1:3" x14ac:dyDescent="0.25">
      <c r="A904" s="2" t="s">
        <v>33</v>
      </c>
      <c r="B904" t="s">
        <v>155</v>
      </c>
      <c r="C904">
        <v>13.29</v>
      </c>
    </row>
    <row r="905" spans="1:3" x14ac:dyDescent="0.25">
      <c r="A905" s="2" t="s">
        <v>33</v>
      </c>
      <c r="B905" t="s">
        <v>152</v>
      </c>
      <c r="C905" s="2" t="s">
        <v>160</v>
      </c>
    </row>
    <row r="906" spans="1:3" x14ac:dyDescent="0.25">
      <c r="A906" s="2" t="s">
        <v>19</v>
      </c>
      <c r="B906" t="s">
        <v>149</v>
      </c>
      <c r="C906" t="b">
        <v>0</v>
      </c>
    </row>
    <row r="907" spans="1:3" x14ac:dyDescent="0.25">
      <c r="A907" s="2" t="s">
        <v>19</v>
      </c>
      <c r="B907" t="s">
        <v>150</v>
      </c>
      <c r="C907" s="2" t="s">
        <v>161</v>
      </c>
    </row>
    <row r="908" spans="1:3" x14ac:dyDescent="0.25">
      <c r="A908" s="2" t="s">
        <v>19</v>
      </c>
      <c r="B908" t="s">
        <v>159</v>
      </c>
      <c r="C908" s="2" t="s">
        <v>345</v>
      </c>
    </row>
    <row r="909" spans="1:3" x14ac:dyDescent="0.25">
      <c r="A909" s="2" t="s">
        <v>19</v>
      </c>
      <c r="B909" t="s">
        <v>155</v>
      </c>
      <c r="C909">
        <v>6.86</v>
      </c>
    </row>
    <row r="910" spans="1:3" x14ac:dyDescent="0.25">
      <c r="A910" s="2" t="s">
        <v>19</v>
      </c>
      <c r="B910" t="s">
        <v>152</v>
      </c>
      <c r="C910" s="2" t="s">
        <v>162</v>
      </c>
    </row>
    <row r="911" spans="1:3" x14ac:dyDescent="0.25">
      <c r="A911" s="2" t="s">
        <v>20</v>
      </c>
      <c r="B911" t="s">
        <v>149</v>
      </c>
      <c r="C911" t="b">
        <v>0</v>
      </c>
    </row>
    <row r="912" spans="1:3" x14ac:dyDescent="0.25">
      <c r="A912" s="2" t="s">
        <v>20</v>
      </c>
      <c r="B912" t="s">
        <v>150</v>
      </c>
      <c r="C912" s="2" t="s">
        <v>163</v>
      </c>
    </row>
    <row r="913" spans="1:3" x14ac:dyDescent="0.25">
      <c r="A913" s="2" t="s">
        <v>20</v>
      </c>
      <c r="B913" t="s">
        <v>159</v>
      </c>
      <c r="C913" s="2" t="s">
        <v>346</v>
      </c>
    </row>
    <row r="914" spans="1:3" x14ac:dyDescent="0.25">
      <c r="A914" s="2" t="s">
        <v>20</v>
      </c>
      <c r="B914" t="s">
        <v>155</v>
      </c>
      <c r="C914">
        <v>6.86</v>
      </c>
    </row>
    <row r="915" spans="1:3" x14ac:dyDescent="0.25">
      <c r="A915" s="2" t="s">
        <v>20</v>
      </c>
      <c r="B915" t="s">
        <v>152</v>
      </c>
      <c r="C915" s="2" t="s">
        <v>164</v>
      </c>
    </row>
    <row r="916" spans="1:3" x14ac:dyDescent="0.25">
      <c r="A916" s="2" t="s">
        <v>21</v>
      </c>
      <c r="B916" t="s">
        <v>149</v>
      </c>
      <c r="C916" t="b">
        <v>0</v>
      </c>
    </row>
    <row r="917" spans="1:3" x14ac:dyDescent="0.25">
      <c r="A917" s="2" t="s">
        <v>21</v>
      </c>
      <c r="B917" t="s">
        <v>150</v>
      </c>
      <c r="C917" s="2" t="s">
        <v>165</v>
      </c>
    </row>
    <row r="918" spans="1:3" x14ac:dyDescent="0.25">
      <c r="A918" s="2" t="s">
        <v>21</v>
      </c>
      <c r="B918" t="s">
        <v>159</v>
      </c>
      <c r="C918" s="2" t="s">
        <v>347</v>
      </c>
    </row>
    <row r="919" spans="1:3" x14ac:dyDescent="0.25">
      <c r="A919" s="2" t="s">
        <v>21</v>
      </c>
      <c r="B919" t="s">
        <v>155</v>
      </c>
      <c r="C919">
        <v>13.86</v>
      </c>
    </row>
    <row r="920" spans="1:3" x14ac:dyDescent="0.25">
      <c r="A920" s="2" t="s">
        <v>21</v>
      </c>
      <c r="B920" t="s">
        <v>152</v>
      </c>
      <c r="C920" s="2" t="s">
        <v>166</v>
      </c>
    </row>
    <row r="921" spans="1:3" x14ac:dyDescent="0.25">
      <c r="A921" s="2" t="s">
        <v>34</v>
      </c>
      <c r="B921" t="s">
        <v>149</v>
      </c>
      <c r="C921" t="b">
        <v>0</v>
      </c>
    </row>
    <row r="922" spans="1:3" x14ac:dyDescent="0.25">
      <c r="A922" s="2" t="s">
        <v>34</v>
      </c>
      <c r="B922" t="s">
        <v>150</v>
      </c>
      <c r="C922" s="2" t="s">
        <v>167</v>
      </c>
    </row>
    <row r="923" spans="1:3" x14ac:dyDescent="0.25">
      <c r="A923" s="2" t="s">
        <v>34</v>
      </c>
      <c r="B923" t="s">
        <v>159</v>
      </c>
      <c r="C923" s="2" t="s">
        <v>348</v>
      </c>
    </row>
    <row r="924" spans="1:3" x14ac:dyDescent="0.25">
      <c r="A924" s="2" t="s">
        <v>34</v>
      </c>
      <c r="B924" t="s">
        <v>155</v>
      </c>
      <c r="C924">
        <v>6.86</v>
      </c>
    </row>
    <row r="925" spans="1:3" x14ac:dyDescent="0.25">
      <c r="A925" s="2" t="s">
        <v>34</v>
      </c>
      <c r="B925" t="s">
        <v>152</v>
      </c>
      <c r="C925" s="2" t="s">
        <v>162</v>
      </c>
    </row>
    <row r="926" spans="1:3" x14ac:dyDescent="0.25">
      <c r="A926" s="2" t="s">
        <v>35</v>
      </c>
      <c r="B926" t="s">
        <v>149</v>
      </c>
      <c r="C926" t="b">
        <v>0</v>
      </c>
    </row>
    <row r="927" spans="1:3" x14ac:dyDescent="0.25">
      <c r="A927" s="2" t="s">
        <v>35</v>
      </c>
      <c r="B927" t="s">
        <v>150</v>
      </c>
      <c r="C927" s="2" t="s">
        <v>168</v>
      </c>
    </row>
    <row r="928" spans="1:3" x14ac:dyDescent="0.25">
      <c r="A928" s="2" t="s">
        <v>35</v>
      </c>
      <c r="B928" t="s">
        <v>159</v>
      </c>
      <c r="C928" s="2" t="s">
        <v>349</v>
      </c>
    </row>
    <row r="929" spans="1:3" x14ac:dyDescent="0.25">
      <c r="A929" s="2" t="s">
        <v>35</v>
      </c>
      <c r="B929" t="s">
        <v>155</v>
      </c>
      <c r="C929">
        <v>6.86</v>
      </c>
    </row>
    <row r="930" spans="1:3" x14ac:dyDescent="0.25">
      <c r="A930" s="2" t="s">
        <v>35</v>
      </c>
      <c r="B930" t="s">
        <v>152</v>
      </c>
      <c r="C930" s="2" t="s">
        <v>162</v>
      </c>
    </row>
    <row r="931" spans="1:3" x14ac:dyDescent="0.25">
      <c r="A931" s="2" t="s">
        <v>36</v>
      </c>
      <c r="B931" t="s">
        <v>149</v>
      </c>
      <c r="C931" t="b">
        <v>0</v>
      </c>
    </row>
    <row r="932" spans="1:3" x14ac:dyDescent="0.25">
      <c r="A932" s="2" t="s">
        <v>36</v>
      </c>
      <c r="B932" t="s">
        <v>150</v>
      </c>
      <c r="C932" s="2" t="s">
        <v>169</v>
      </c>
    </row>
    <row r="933" spans="1:3" x14ac:dyDescent="0.25">
      <c r="A933" s="2" t="s">
        <v>36</v>
      </c>
      <c r="B933" t="s">
        <v>159</v>
      </c>
      <c r="C933" s="2" t="s">
        <v>350</v>
      </c>
    </row>
    <row r="934" spans="1:3" x14ac:dyDescent="0.25">
      <c r="A934" s="2" t="s">
        <v>36</v>
      </c>
      <c r="B934" t="s">
        <v>155</v>
      </c>
      <c r="C934">
        <v>6.86</v>
      </c>
    </row>
    <row r="935" spans="1:3" x14ac:dyDescent="0.25">
      <c r="A935" s="2" t="s">
        <v>36</v>
      </c>
      <c r="B935" t="s">
        <v>152</v>
      </c>
      <c r="C935" s="2" t="s">
        <v>162</v>
      </c>
    </row>
    <row r="936" spans="1:3" x14ac:dyDescent="0.25">
      <c r="A936" s="2" t="s">
        <v>25</v>
      </c>
      <c r="B936" t="s">
        <v>149</v>
      </c>
      <c r="C936" t="b">
        <v>0</v>
      </c>
    </row>
    <row r="937" spans="1:3" x14ac:dyDescent="0.25">
      <c r="A937" s="2" t="s">
        <v>25</v>
      </c>
      <c r="B937" t="s">
        <v>150</v>
      </c>
      <c r="C937" s="2" t="s">
        <v>170</v>
      </c>
    </row>
    <row r="938" spans="1:3" x14ac:dyDescent="0.25">
      <c r="A938" s="2" t="s">
        <v>25</v>
      </c>
      <c r="B938" t="s">
        <v>159</v>
      </c>
      <c r="C938" s="2" t="s">
        <v>351</v>
      </c>
    </row>
    <row r="939" spans="1:3" x14ac:dyDescent="0.25">
      <c r="A939" s="2" t="s">
        <v>25</v>
      </c>
      <c r="B939" t="s">
        <v>155</v>
      </c>
      <c r="C939">
        <v>9.43</v>
      </c>
    </row>
    <row r="940" spans="1:3" x14ac:dyDescent="0.25">
      <c r="A940" s="2" t="s">
        <v>25</v>
      </c>
      <c r="B940" t="s">
        <v>152</v>
      </c>
      <c r="C940" s="2" t="s">
        <v>171</v>
      </c>
    </row>
    <row r="941" spans="1:3" x14ac:dyDescent="0.25">
      <c r="A941" s="2" t="s">
        <v>27</v>
      </c>
      <c r="B941" t="s">
        <v>149</v>
      </c>
      <c r="C941" t="b">
        <v>0</v>
      </c>
    </row>
    <row r="942" spans="1:3" x14ac:dyDescent="0.25">
      <c r="A942" s="2" t="s">
        <v>27</v>
      </c>
      <c r="B942" t="s">
        <v>150</v>
      </c>
      <c r="C942" s="2" t="s">
        <v>172</v>
      </c>
    </row>
    <row r="943" spans="1:3" x14ac:dyDescent="0.25">
      <c r="A943" s="2" t="s">
        <v>27</v>
      </c>
      <c r="B943" t="s">
        <v>159</v>
      </c>
      <c r="C943" s="2" t="s">
        <v>352</v>
      </c>
    </row>
    <row r="944" spans="1:3" x14ac:dyDescent="0.25">
      <c r="A944" s="2" t="s">
        <v>27</v>
      </c>
      <c r="B944" t="s">
        <v>155</v>
      </c>
      <c r="C944">
        <v>20.71</v>
      </c>
    </row>
    <row r="945" spans="1:3" x14ac:dyDescent="0.25">
      <c r="A945" s="2" t="s">
        <v>27</v>
      </c>
      <c r="B945" t="s">
        <v>152</v>
      </c>
      <c r="C945" s="2" t="s">
        <v>160</v>
      </c>
    </row>
    <row r="946" spans="1:3" x14ac:dyDescent="0.25">
      <c r="A946" s="2" t="s">
        <v>28</v>
      </c>
      <c r="B946" t="s">
        <v>149</v>
      </c>
      <c r="C946" t="b">
        <v>0</v>
      </c>
    </row>
    <row r="947" spans="1:3" x14ac:dyDescent="0.25">
      <c r="A947" s="2" t="s">
        <v>28</v>
      </c>
      <c r="B947" t="s">
        <v>150</v>
      </c>
      <c r="C947" s="2" t="s">
        <v>173</v>
      </c>
    </row>
    <row r="948" spans="1:3" x14ac:dyDescent="0.25">
      <c r="A948" s="2" t="s">
        <v>28</v>
      </c>
      <c r="B948" t="s">
        <v>159</v>
      </c>
      <c r="C948" s="2" t="s">
        <v>353</v>
      </c>
    </row>
    <row r="949" spans="1:3" x14ac:dyDescent="0.25">
      <c r="A949" s="2" t="s">
        <v>28</v>
      </c>
      <c r="B949" t="s">
        <v>155</v>
      </c>
      <c r="C949">
        <v>16.14</v>
      </c>
    </row>
    <row r="950" spans="1:3" x14ac:dyDescent="0.25">
      <c r="A950" s="2" t="s">
        <v>28</v>
      </c>
      <c r="B950" t="s">
        <v>152</v>
      </c>
      <c r="C950" s="2" t="s">
        <v>153</v>
      </c>
    </row>
    <row r="951" spans="1:3" x14ac:dyDescent="0.25">
      <c r="A951" s="2" t="s">
        <v>21</v>
      </c>
      <c r="B951" t="s">
        <v>174</v>
      </c>
      <c r="C951" s="2" t="s">
        <v>165</v>
      </c>
    </row>
    <row r="952" spans="1:3" x14ac:dyDescent="0.25">
      <c r="A952" s="2" t="s">
        <v>21</v>
      </c>
      <c r="B952" t="s">
        <v>176</v>
      </c>
      <c r="C952">
        <v>3</v>
      </c>
    </row>
    <row r="953" spans="1:3" x14ac:dyDescent="0.25">
      <c r="A953" s="2" t="s">
        <v>21</v>
      </c>
      <c r="B953" t="s">
        <v>177</v>
      </c>
      <c r="C953">
        <v>7</v>
      </c>
    </row>
    <row r="954" spans="1:3" x14ac:dyDescent="0.25">
      <c r="A954" s="2" t="s">
        <v>21</v>
      </c>
      <c r="B954" t="s">
        <v>178</v>
      </c>
      <c r="C954">
        <v>1</v>
      </c>
    </row>
    <row r="955" spans="1:3" x14ac:dyDescent="0.25">
      <c r="A955" s="2" t="s">
        <v>21</v>
      </c>
      <c r="B955" t="s">
        <v>180</v>
      </c>
      <c r="C955">
        <v>7039480</v>
      </c>
    </row>
    <row r="956" spans="1:3" x14ac:dyDescent="0.25">
      <c r="A956" s="2" t="s">
        <v>21</v>
      </c>
      <c r="B956" t="s">
        <v>181</v>
      </c>
      <c r="C956">
        <v>5</v>
      </c>
    </row>
    <row r="957" spans="1:3" x14ac:dyDescent="0.25">
      <c r="A957" s="2" t="s">
        <v>21</v>
      </c>
      <c r="B957" t="s">
        <v>182</v>
      </c>
      <c r="C957">
        <v>50</v>
      </c>
    </row>
    <row r="958" spans="1:3" x14ac:dyDescent="0.25">
      <c r="A958" s="2" t="s">
        <v>21</v>
      </c>
      <c r="B958" t="s">
        <v>183</v>
      </c>
      <c r="C958">
        <v>8711167</v>
      </c>
    </row>
    <row r="959" spans="1:3" x14ac:dyDescent="0.25">
      <c r="A959" s="2" t="s">
        <v>21</v>
      </c>
      <c r="B959" t="s">
        <v>184</v>
      </c>
      <c r="C959">
        <v>2</v>
      </c>
    </row>
    <row r="960" spans="1:3" x14ac:dyDescent="0.25">
      <c r="A960" s="2" t="s">
        <v>21</v>
      </c>
      <c r="B960" t="s">
        <v>186</v>
      </c>
      <c r="C960">
        <v>8109667</v>
      </c>
    </row>
    <row r="961" spans="1:14" x14ac:dyDescent="0.25">
      <c r="A961" s="2" t="s">
        <v>140</v>
      </c>
      <c r="B961" t="s">
        <v>187</v>
      </c>
      <c r="C961" t="b">
        <v>0</v>
      </c>
    </row>
    <row r="962" spans="1:14" x14ac:dyDescent="0.25">
      <c r="A962" s="2" t="s">
        <v>140</v>
      </c>
      <c r="B962" t="s">
        <v>188</v>
      </c>
      <c r="C962" t="b">
        <v>1</v>
      </c>
    </row>
    <row r="963" spans="1:14" x14ac:dyDescent="0.25">
      <c r="A963" s="2" t="s">
        <v>140</v>
      </c>
      <c r="B963" t="s">
        <v>189</v>
      </c>
      <c r="C963" t="b">
        <v>1</v>
      </c>
    </row>
    <row r="964" spans="1:14" x14ac:dyDescent="0.25">
      <c r="A964" s="2" t="s">
        <v>140</v>
      </c>
      <c r="B964" t="s">
        <v>190</v>
      </c>
      <c r="C964">
        <v>0</v>
      </c>
    </row>
    <row r="965" spans="1:14" x14ac:dyDescent="0.25">
      <c r="A965" s="2" t="s">
        <v>140</v>
      </c>
      <c r="B965" t="s">
        <v>191</v>
      </c>
      <c r="C965">
        <v>-2</v>
      </c>
    </row>
    <row r="966" spans="1:14" x14ac:dyDescent="0.25">
      <c r="A966" s="2" t="s">
        <v>140</v>
      </c>
      <c r="B966" t="s">
        <v>192</v>
      </c>
      <c r="C966">
        <v>1</v>
      </c>
    </row>
    <row r="967" spans="1:14" x14ac:dyDescent="0.25">
      <c r="A967" s="2" t="s">
        <v>140</v>
      </c>
      <c r="B967" t="s">
        <v>281</v>
      </c>
      <c r="C967">
        <v>1</v>
      </c>
    </row>
    <row r="968" spans="1:14" x14ac:dyDescent="0.25">
      <c r="A968" s="2" t="s">
        <v>140</v>
      </c>
      <c r="B968" t="s">
        <v>282</v>
      </c>
      <c r="C968">
        <v>1</v>
      </c>
    </row>
    <row r="969" spans="1:14" x14ac:dyDescent="0.25">
      <c r="A969" s="2" t="s">
        <v>140</v>
      </c>
      <c r="B969" t="s">
        <v>283</v>
      </c>
      <c r="C969">
        <v>1</v>
      </c>
    </row>
    <row r="970" spans="1:14" x14ac:dyDescent="0.25">
      <c r="A970" t="s">
        <v>354</v>
      </c>
    </row>
    <row r="971" spans="1:14" x14ac:dyDescent="0.25">
      <c r="A971" t="s">
        <v>600</v>
      </c>
    </row>
    <row r="972" spans="1:14" x14ac:dyDescent="0.25">
      <c r="D972" t="s">
        <v>601</v>
      </c>
      <c r="E972" t="s">
        <v>120</v>
      </c>
      <c r="G972" t="s">
        <v>122</v>
      </c>
      <c r="H972" t="s">
        <v>122</v>
      </c>
      <c r="J972" t="s">
        <v>123</v>
      </c>
      <c r="K972" t="s">
        <v>124</v>
      </c>
      <c r="N972" t="s">
        <v>121</v>
      </c>
    </row>
    <row r="973" spans="1:14" x14ac:dyDescent="0.25">
      <c r="A973" t="s">
        <v>602</v>
      </c>
    </row>
    <row r="974" spans="1:14" x14ac:dyDescent="0.25">
      <c r="A974" t="s">
        <v>29</v>
      </c>
    </row>
    <row r="975" spans="1:14" x14ac:dyDescent="0.25">
      <c r="A975" t="s">
        <v>30</v>
      </c>
      <c r="B975" t="s">
        <v>360</v>
      </c>
      <c r="C975" t="b">
        <v>0</v>
      </c>
      <c r="D975" t="s">
        <v>372</v>
      </c>
      <c r="E975" t="s">
        <v>365</v>
      </c>
      <c r="I975" t="s">
        <v>138</v>
      </c>
      <c r="J975" t="s">
        <v>603</v>
      </c>
    </row>
    <row r="976" spans="1:14" x14ac:dyDescent="0.25">
      <c r="A976" t="s">
        <v>86</v>
      </c>
      <c r="B976" t="s">
        <v>103</v>
      </c>
      <c r="C976" t="b">
        <v>0</v>
      </c>
      <c r="D976" t="s">
        <v>108</v>
      </c>
      <c r="E976" t="s">
        <v>105</v>
      </c>
      <c r="I976" t="s">
        <v>138</v>
      </c>
      <c r="J976" t="s">
        <v>300</v>
      </c>
    </row>
    <row r="977" spans="1:10" x14ac:dyDescent="0.25">
      <c r="A977" t="s">
        <v>84</v>
      </c>
      <c r="B977" t="s">
        <v>103</v>
      </c>
      <c r="C977" t="b">
        <v>0</v>
      </c>
      <c r="D977" t="s">
        <v>106</v>
      </c>
      <c r="E977" t="s">
        <v>105</v>
      </c>
      <c r="I977" t="s">
        <v>138</v>
      </c>
      <c r="J977" t="s">
        <v>301</v>
      </c>
    </row>
    <row r="978" spans="1:10" x14ac:dyDescent="0.25">
      <c r="A978" t="s">
        <v>85</v>
      </c>
      <c r="B978" t="s">
        <v>103</v>
      </c>
      <c r="C978" t="b">
        <v>0</v>
      </c>
      <c r="D978" t="s">
        <v>107</v>
      </c>
      <c r="E978" t="s">
        <v>105</v>
      </c>
      <c r="I978" t="s">
        <v>138</v>
      </c>
      <c r="J978" t="s">
        <v>328</v>
      </c>
    </row>
    <row r="979" spans="1:10" x14ac:dyDescent="0.25">
      <c r="A979" t="s">
        <v>118</v>
      </c>
      <c r="B979" t="s">
        <v>103</v>
      </c>
      <c r="C979" t="b">
        <v>0</v>
      </c>
      <c r="D979" t="s">
        <v>113</v>
      </c>
      <c r="E979" t="s">
        <v>105</v>
      </c>
      <c r="I979" t="s">
        <v>138</v>
      </c>
      <c r="J979" t="s">
        <v>298</v>
      </c>
    </row>
    <row r="980" spans="1:10" x14ac:dyDescent="0.25">
      <c r="A980" t="s">
        <v>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8</v>
      </c>
    </row>
    <row r="2" spans="1:2" x14ac:dyDescent="0.25">
      <c r="A2" t="s">
        <v>604</v>
      </c>
      <c r="B2" s="20"/>
    </row>
    <row r="3" spans="1:2" x14ac:dyDescent="0.25">
      <c r="A3" t="s">
        <v>9</v>
      </c>
      <c r="B3" s="20" t="s">
        <v>601</v>
      </c>
    </row>
    <row r="4" spans="1:2" x14ac:dyDescent="0.25">
      <c r="A4">
        <v>0</v>
      </c>
      <c r="B4" s="20" t="s">
        <v>292</v>
      </c>
    </row>
    <row r="5" spans="1:2" x14ac:dyDescent="0.25">
      <c r="A5">
        <v>1</v>
      </c>
      <c r="B5" s="20" t="s">
        <v>295</v>
      </c>
    </row>
    <row r="6" spans="1:2" x14ac:dyDescent="0.25">
      <c r="A6">
        <v>2</v>
      </c>
      <c r="B6" s="20" t="s">
        <v>294</v>
      </c>
    </row>
    <row r="7" spans="1:2" x14ac:dyDescent="0.25">
      <c r="A7">
        <v>3</v>
      </c>
      <c r="B7" s="20" t="s">
        <v>293</v>
      </c>
    </row>
    <row r="8" spans="1:2" x14ac:dyDescent="0.25">
      <c r="A8">
        <v>4</v>
      </c>
      <c r="B8" s="20" t="s">
        <v>291</v>
      </c>
    </row>
    <row r="9" spans="1:2" x14ac:dyDescent="0.25">
      <c r="A9">
        <v>5</v>
      </c>
      <c r="B9" s="20" t="s">
        <v>297</v>
      </c>
    </row>
    <row r="10" spans="1:2" x14ac:dyDescent="0.25">
      <c r="A10">
        <v>6</v>
      </c>
      <c r="B10" s="20" t="s">
        <v>296</v>
      </c>
    </row>
    <row r="11" spans="1:2" x14ac:dyDescent="0.25">
      <c r="A11">
        <v>7</v>
      </c>
      <c r="B11" s="20" t="s">
        <v>290</v>
      </c>
    </row>
    <row r="12" spans="1:2" x14ac:dyDescent="0.25">
      <c r="A12" t="s">
        <v>605</v>
      </c>
      <c r="B12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Tables</vt:lpstr>
      <vt:lpstr>QuoteDayHistoryYahoo</vt:lpstr>
      <vt:lpstr>FundamentalsDayHistoryYahoo</vt:lpstr>
      <vt:lpstr>OptionDayHistoryYahoo</vt:lpstr>
      <vt:lpstr>CurrenciesDayHistoryYahoo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2015-05-06T21:36:12Z</dcterms:modified>
</cp:coreProperties>
</file>