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QuoteDayHistoryYahoo" sheetId="10" r:id="rId3"/>
    <sheet name="FundamentalsDayHistoryYahoo" sheetId="6" r:id="rId4"/>
    <sheet name="OptionDayHistoryYahoo" sheetId="8" r:id="rId5"/>
    <sheet name="CurrenciesDayHistoryYahoo" sheetId="11" r:id="rId6"/>
    <sheet name="SaveToDB_SQLDebug" sheetId="14" state="veryHidden" r:id="rId7"/>
    <sheet name="SaveToDB_Data" sheetId="15" state="veryHidden" r:id="rId8"/>
    <sheet name="SaveToDB_LoadedID" sheetId="16" state="veryHidden" r:id="rId9"/>
    <sheet name="SaveToDB_UpdatedID" sheetId="17" state="veryHidden" r:id="rId10"/>
  </sheets>
  <definedNames>
    <definedName name="ExternalData_1" localSheetId="5" hidden="1">CurrenciesDayHistoryYahoo!$B$3:$M$11</definedName>
    <definedName name="ExternalData_1" localSheetId="3" hidden="1">FundamentalsDayHistoryYahoo!$B$3:$BA$10</definedName>
    <definedName name="ExternalData_1" localSheetId="4" hidden="1">OptionDayHistoryYahoo!$B$3:$U$7</definedName>
    <definedName name="ExternalData_1" localSheetId="2" hidden="1">QuoteDayHistoryYahoo!$B$3:$N$10</definedName>
    <definedName name="ExternalData_1" localSheetId="1" hidden="1">Tables!$B$3:$N$10</definedName>
    <definedName name="_xlnm.Print_Area" localSheetId="5">CurrenciesDayHistoryYahoo!$B$3:$M$11</definedName>
    <definedName name="_xlnm.Print_Area" localSheetId="3">FundamentalsDayHistoryYahoo!$B$3:$BA$10</definedName>
    <definedName name="_xlnm.Print_Area" localSheetId="4">OptionDayHistoryYahoo!$B$3:$U$7</definedName>
    <definedName name="_xlnm.Print_Area" localSheetId="2">QuoteDayHistoryYahoo!$B$3:$N$10</definedName>
    <definedName name="_xlnm.Print_Area" localSheetId="1">Tables!$B$3:$N$10</definedName>
  </definedNames>
  <calcPr calcId="145621"/>
</workbook>
</file>

<file path=xl/calcChain.xml><?xml version="1.0" encoding="utf-8"?>
<calcChain xmlns="http://schemas.openxmlformats.org/spreadsheetml/2006/main">
  <c r="M4" i="11" l="1"/>
  <c r="M8" i="11"/>
  <c r="M10" i="11"/>
  <c r="M5" i="11"/>
  <c r="M7" i="11"/>
  <c r="M9" i="11"/>
  <c r="M11" i="11"/>
  <c r="M6" i="11"/>
  <c r="L4" i="11"/>
  <c r="L5" i="11"/>
  <c r="L6" i="11"/>
  <c r="L7" i="11"/>
  <c r="L8" i="11"/>
  <c r="L9" i="11"/>
  <c r="L10" i="11"/>
  <c r="L11" i="11"/>
  <c r="K4" i="11"/>
  <c r="K5" i="11"/>
  <c r="K6" i="11"/>
  <c r="K7" i="11"/>
  <c r="K8" i="11"/>
  <c r="K9" i="11"/>
  <c r="K10" i="11"/>
  <c r="K11" i="11"/>
  <c r="J4" i="11"/>
  <c r="J5" i="11"/>
  <c r="J6" i="11"/>
  <c r="J7" i="11"/>
  <c r="J8" i="11"/>
  <c r="J9" i="11"/>
  <c r="J10" i="11"/>
  <c r="J11" i="11"/>
  <c r="I4" i="11"/>
  <c r="I7" i="11"/>
  <c r="I8" i="11"/>
  <c r="I9" i="11"/>
  <c r="I10" i="11"/>
  <c r="I11" i="11"/>
  <c r="I5" i="11"/>
  <c r="I6" i="11"/>
  <c r="H4" i="11"/>
  <c r="H5" i="11"/>
  <c r="H6" i="11"/>
  <c r="H8" i="11"/>
  <c r="H9" i="11"/>
  <c r="H11" i="11"/>
  <c r="H7" i="11"/>
  <c r="H10" i="11"/>
  <c r="G4" i="11"/>
  <c r="G7" i="11"/>
  <c r="G9" i="11"/>
  <c r="G11" i="11"/>
  <c r="G5" i="11"/>
  <c r="G6" i="11"/>
  <c r="G8" i="11"/>
  <c r="G10" i="11"/>
  <c r="F4" i="11"/>
  <c r="F7" i="11"/>
  <c r="F8" i="11"/>
  <c r="F10" i="11"/>
  <c r="F11" i="11"/>
  <c r="F5" i="11"/>
  <c r="F9" i="11"/>
  <c r="F6" i="11"/>
  <c r="E8" i="11"/>
  <c r="E9" i="11"/>
  <c r="E10" i="11"/>
  <c r="E11" i="11"/>
  <c r="E4" i="11"/>
  <c r="E5" i="11"/>
  <c r="E6" i="11"/>
  <c r="E7" i="11"/>
  <c r="U4" i="8"/>
  <c r="U5" i="8"/>
  <c r="U6" i="8"/>
  <c r="U7" i="8"/>
  <c r="T4" i="8"/>
  <c r="T5" i="8"/>
  <c r="T6" i="8"/>
  <c r="T7" i="8"/>
  <c r="S4" i="8"/>
  <c r="S5" i="8"/>
  <c r="S6" i="8"/>
  <c r="S7" i="8"/>
  <c r="R4" i="8"/>
  <c r="R5" i="8"/>
  <c r="R6" i="8"/>
  <c r="R7" i="8"/>
  <c r="Q4" i="8"/>
  <c r="Q5" i="8"/>
  <c r="Q6" i="8"/>
  <c r="Q7" i="8"/>
  <c r="P4" i="8"/>
  <c r="P5" i="8"/>
  <c r="P6" i="8"/>
  <c r="P7" i="8"/>
  <c r="O4" i="8"/>
  <c r="O5" i="8"/>
  <c r="O6" i="8"/>
  <c r="O7" i="8"/>
  <c r="N4" i="8"/>
  <c r="N5" i="8"/>
  <c r="N6" i="8"/>
  <c r="N7" i="8"/>
  <c r="M4" i="8"/>
  <c r="M5" i="8"/>
  <c r="M6" i="8"/>
  <c r="M7" i="8"/>
  <c r="L4" i="8"/>
  <c r="L5" i="8"/>
  <c r="L6" i="8"/>
  <c r="L7" i="8"/>
  <c r="K4" i="8"/>
  <c r="K5" i="8"/>
  <c r="K7" i="8"/>
  <c r="K6" i="8"/>
  <c r="J4" i="8"/>
  <c r="J5" i="8"/>
  <c r="J6" i="8"/>
  <c r="J7" i="8"/>
  <c r="I4" i="8"/>
  <c r="I5" i="8"/>
  <c r="I6" i="8"/>
  <c r="I7" i="8"/>
  <c r="H4" i="8"/>
  <c r="H5" i="8"/>
  <c r="H6" i="8"/>
  <c r="H7" i="8"/>
  <c r="G4" i="8"/>
  <c r="G5" i="8"/>
  <c r="G6" i="8"/>
  <c r="G7" i="8"/>
  <c r="F4" i="8"/>
  <c r="F5" i="8"/>
  <c r="F6" i="8"/>
  <c r="F7" i="8"/>
  <c r="E6" i="8"/>
  <c r="E4" i="8"/>
  <c r="E5" i="8"/>
  <c r="E7" i="8"/>
  <c r="BA4" i="6"/>
  <c r="BA5" i="6"/>
  <c r="BA6" i="6"/>
  <c r="BA10" i="6"/>
  <c r="BA7" i="6"/>
  <c r="BA9" i="6"/>
  <c r="BA8" i="6"/>
  <c r="AZ4" i="6"/>
  <c r="AZ5" i="6"/>
  <c r="AZ6" i="6"/>
  <c r="AZ7" i="6"/>
  <c r="AZ8" i="6"/>
  <c r="AZ9" i="6"/>
  <c r="AZ10" i="6"/>
  <c r="AY4" i="6"/>
  <c r="AY5" i="6"/>
  <c r="AY6" i="6"/>
  <c r="AY7" i="6"/>
  <c r="AY8" i="6"/>
  <c r="AY9" i="6"/>
  <c r="AY10" i="6"/>
  <c r="AX4" i="6"/>
  <c r="AX5" i="6"/>
  <c r="AX6" i="6"/>
  <c r="AX7" i="6"/>
  <c r="AX8" i="6"/>
  <c r="AX9" i="6"/>
  <c r="AX10" i="6"/>
  <c r="AW4" i="6"/>
  <c r="AW5" i="6"/>
  <c r="AW6" i="6"/>
  <c r="AW7" i="6"/>
  <c r="AW8" i="6"/>
  <c r="AW9" i="6"/>
  <c r="AW10" i="6"/>
  <c r="AV4" i="6"/>
  <c r="AV5" i="6"/>
  <c r="AV6" i="6"/>
  <c r="AV7" i="6"/>
  <c r="AV8" i="6"/>
  <c r="AV9" i="6"/>
  <c r="AV10" i="6"/>
  <c r="AU4" i="6"/>
  <c r="AU5" i="6"/>
  <c r="AU6" i="6"/>
  <c r="AU7" i="6"/>
  <c r="AU8" i="6"/>
  <c r="AU9" i="6"/>
  <c r="AU10" i="6"/>
  <c r="AT4" i="6"/>
  <c r="AT5" i="6"/>
  <c r="AT6" i="6"/>
  <c r="AT7" i="6"/>
  <c r="AT9" i="6"/>
  <c r="AT10" i="6"/>
  <c r="AT8" i="6"/>
  <c r="AS4" i="6"/>
  <c r="AS5" i="6"/>
  <c r="AS6" i="6"/>
  <c r="AS7" i="6"/>
  <c r="AS8" i="6"/>
  <c r="AS9" i="6"/>
  <c r="AS10" i="6"/>
  <c r="AR4" i="6"/>
  <c r="AR5" i="6"/>
  <c r="AR6" i="6"/>
  <c r="AR7" i="6"/>
  <c r="AR8" i="6"/>
  <c r="AR9" i="6"/>
  <c r="AR10" i="6"/>
  <c r="AQ4" i="6"/>
  <c r="AQ5" i="6"/>
  <c r="AQ6" i="6"/>
  <c r="AQ7" i="6"/>
  <c r="AQ8" i="6"/>
  <c r="AQ9" i="6"/>
  <c r="AQ10" i="6"/>
  <c r="AP4" i="6"/>
  <c r="AP5" i="6"/>
  <c r="AP6" i="6"/>
  <c r="AP7" i="6"/>
  <c r="AP8" i="6"/>
  <c r="AP9" i="6"/>
  <c r="AP10" i="6"/>
  <c r="AO4" i="6"/>
  <c r="AO5" i="6"/>
  <c r="AO6" i="6"/>
  <c r="AO7" i="6"/>
  <c r="AO8" i="6"/>
  <c r="AO10" i="6"/>
  <c r="AO9" i="6"/>
  <c r="AN4" i="6"/>
  <c r="AN5" i="6"/>
  <c r="AN6" i="6"/>
  <c r="AN7" i="6"/>
  <c r="AN8" i="6"/>
  <c r="AN9" i="6"/>
  <c r="AN10" i="6"/>
  <c r="AM4" i="6"/>
  <c r="AM5" i="6"/>
  <c r="AM6" i="6"/>
  <c r="AM7" i="6"/>
  <c r="AM8" i="6"/>
  <c r="AM9" i="6"/>
  <c r="AM10" i="6"/>
  <c r="AL4" i="6"/>
  <c r="AL5" i="6"/>
  <c r="AL6" i="6"/>
  <c r="AL7" i="6"/>
  <c r="AL8" i="6"/>
  <c r="AL9" i="6"/>
  <c r="AL10" i="6"/>
  <c r="AK4" i="6"/>
  <c r="AK5" i="6"/>
  <c r="AK6" i="6"/>
  <c r="AK9" i="6"/>
  <c r="AK7" i="6"/>
  <c r="AK8" i="6"/>
  <c r="AK10" i="6"/>
  <c r="AJ4" i="6"/>
  <c r="AJ10" i="6"/>
  <c r="AJ5" i="6"/>
  <c r="AJ6" i="6"/>
  <c r="AJ7" i="6"/>
  <c r="AJ8" i="6"/>
  <c r="AJ9" i="6"/>
  <c r="AI5" i="6"/>
  <c r="AI6" i="6"/>
  <c r="AI7" i="6"/>
  <c r="AI8" i="6"/>
  <c r="AI9" i="6"/>
  <c r="AI10" i="6"/>
  <c r="AI4" i="6"/>
  <c r="AH4" i="6"/>
  <c r="AH5" i="6"/>
  <c r="AH6" i="6"/>
  <c r="AH7" i="6"/>
  <c r="AH8" i="6"/>
  <c r="AH9" i="6"/>
  <c r="AH10" i="6"/>
  <c r="AG4" i="6"/>
  <c r="AG5" i="6"/>
  <c r="AG6" i="6"/>
  <c r="AG7" i="6"/>
  <c r="AG8" i="6"/>
  <c r="AG9" i="6"/>
  <c r="AG10" i="6"/>
  <c r="AF4" i="6"/>
  <c r="AF7" i="6"/>
  <c r="AF5" i="6"/>
  <c r="AF6" i="6"/>
  <c r="AF9" i="6"/>
  <c r="AF10" i="6"/>
  <c r="AF8" i="6"/>
  <c r="AE4" i="6"/>
  <c r="AE5" i="6"/>
  <c r="AE6" i="6"/>
  <c r="AE7" i="6"/>
  <c r="AE8" i="6"/>
  <c r="AE9" i="6"/>
  <c r="AE10" i="6"/>
  <c r="AD8" i="6"/>
  <c r="AD9" i="6"/>
  <c r="AD10" i="6"/>
  <c r="AD4" i="6"/>
  <c r="AD5" i="6"/>
  <c r="AD6" i="6"/>
  <c r="AD7" i="6"/>
  <c r="AC4" i="6"/>
  <c r="AC5" i="6"/>
  <c r="AC6" i="6"/>
  <c r="AC7" i="6"/>
  <c r="AC8" i="6"/>
  <c r="AC9" i="6"/>
  <c r="AC10" i="6"/>
  <c r="AB4" i="6"/>
  <c r="AB5" i="6"/>
  <c r="AB6" i="6"/>
  <c r="AB7" i="6"/>
  <c r="AB8" i="6"/>
  <c r="AB9" i="6"/>
  <c r="AB10" i="6"/>
  <c r="AA4" i="6"/>
  <c r="AA5" i="6"/>
  <c r="AA6" i="6"/>
  <c r="AA7" i="6"/>
  <c r="AA8" i="6"/>
  <c r="AA9" i="6"/>
  <c r="AA10" i="6"/>
  <c r="Z5" i="6"/>
  <c r="Z6" i="6"/>
  <c r="Z8" i="6"/>
  <c r="Z9" i="6"/>
  <c r="Z10" i="6"/>
  <c r="Z7" i="6"/>
  <c r="Z4" i="6"/>
  <c r="Y4" i="6"/>
  <c r="Y5" i="6"/>
  <c r="Y7" i="6"/>
  <c r="Y8" i="6"/>
  <c r="Y9" i="6"/>
  <c r="Y10" i="6"/>
  <c r="Y6" i="6"/>
  <c r="X4" i="6"/>
  <c r="X5" i="6"/>
  <c r="X6" i="6"/>
  <c r="X7" i="6"/>
  <c r="X8" i="6"/>
  <c r="X9" i="6"/>
  <c r="X10" i="6"/>
  <c r="W4" i="6"/>
  <c r="W5" i="6"/>
  <c r="W6" i="6"/>
  <c r="W7" i="6"/>
  <c r="W8" i="6"/>
  <c r="W9" i="6"/>
  <c r="W10" i="6"/>
  <c r="V4" i="6"/>
  <c r="V5" i="6"/>
  <c r="V6" i="6"/>
  <c r="V7" i="6"/>
  <c r="V8" i="6"/>
  <c r="V9" i="6"/>
  <c r="V10" i="6"/>
  <c r="U4" i="6"/>
  <c r="U5" i="6"/>
  <c r="U6" i="6"/>
  <c r="U7" i="6"/>
  <c r="U8" i="6"/>
  <c r="U9" i="6"/>
  <c r="U10" i="6"/>
  <c r="T4" i="6"/>
  <c r="T5" i="6"/>
  <c r="T6" i="6"/>
  <c r="T7" i="6"/>
  <c r="T8" i="6"/>
  <c r="T9" i="6"/>
  <c r="T10" i="6"/>
  <c r="S4" i="6"/>
  <c r="S5" i="6"/>
  <c r="S6" i="6"/>
  <c r="S7" i="6"/>
  <c r="S8" i="6"/>
  <c r="S9" i="6"/>
  <c r="S10" i="6"/>
  <c r="R4" i="6"/>
  <c r="R5" i="6"/>
  <c r="R6" i="6"/>
  <c r="R7" i="6"/>
  <c r="R8" i="6"/>
  <c r="R9" i="6"/>
  <c r="R10" i="6"/>
  <c r="Q4" i="6"/>
  <c r="Q5" i="6"/>
  <c r="Q6" i="6"/>
  <c r="Q7" i="6"/>
  <c r="Q8" i="6"/>
  <c r="Q9" i="6"/>
  <c r="Q10" i="6"/>
  <c r="P4" i="6"/>
  <c r="P5" i="6"/>
  <c r="P6" i="6"/>
  <c r="P7" i="6"/>
  <c r="P8" i="6"/>
  <c r="P9" i="6"/>
  <c r="P10" i="6"/>
  <c r="O4" i="6"/>
  <c r="O5" i="6"/>
  <c r="O6" i="6"/>
  <c r="O7" i="6"/>
  <c r="O8" i="6"/>
  <c r="O9" i="6"/>
  <c r="O10" i="6"/>
  <c r="N4" i="6"/>
  <c r="N5" i="6"/>
  <c r="N6" i="6"/>
  <c r="N7" i="6"/>
  <c r="N8" i="6"/>
  <c r="N9" i="6"/>
  <c r="N10" i="6"/>
  <c r="M4" i="6"/>
  <c r="M7" i="6"/>
  <c r="M6" i="6"/>
  <c r="M8" i="6"/>
  <c r="M9" i="6"/>
  <c r="M10" i="6"/>
  <c r="M5" i="6"/>
  <c r="L4" i="6"/>
  <c r="L6" i="6"/>
  <c r="L5" i="6"/>
  <c r="L8" i="6"/>
  <c r="L9" i="6"/>
  <c r="L10" i="6"/>
  <c r="L7" i="6"/>
  <c r="K4" i="6"/>
  <c r="K5" i="6"/>
  <c r="K6" i="6"/>
  <c r="K7" i="6"/>
  <c r="K8" i="6"/>
  <c r="K9" i="6"/>
  <c r="K10" i="6"/>
  <c r="J4" i="6"/>
  <c r="J5" i="6"/>
  <c r="J6" i="6"/>
  <c r="J7" i="6"/>
  <c r="J8" i="6"/>
  <c r="J9" i="6"/>
  <c r="J10" i="6"/>
  <c r="I5" i="6"/>
  <c r="I6" i="6"/>
  <c r="I9" i="6"/>
  <c r="I4" i="6"/>
  <c r="I7" i="6"/>
  <c r="I8" i="6"/>
  <c r="I10" i="6"/>
  <c r="H4" i="6"/>
  <c r="H5" i="6"/>
  <c r="H6" i="6"/>
  <c r="H7" i="6"/>
  <c r="H8" i="6"/>
  <c r="H9" i="6"/>
  <c r="H10" i="6"/>
  <c r="G4" i="6"/>
  <c r="G5" i="6"/>
  <c r="G6" i="6"/>
  <c r="G7" i="6"/>
  <c r="G8" i="6"/>
  <c r="G9" i="6"/>
  <c r="G10" i="6"/>
  <c r="F4" i="6"/>
  <c r="F5" i="6"/>
  <c r="F6" i="6"/>
  <c r="F7" i="6"/>
  <c r="F8" i="6"/>
  <c r="F9" i="6"/>
  <c r="F10" i="6"/>
  <c r="E4" i="6"/>
  <c r="E5" i="6"/>
  <c r="E6" i="6"/>
  <c r="E7" i="6"/>
  <c r="E8" i="6"/>
  <c r="E9" i="6"/>
  <c r="E10" i="6"/>
  <c r="N4" i="10"/>
  <c r="N5" i="10"/>
  <c r="N6" i="10"/>
  <c r="N7" i="10"/>
  <c r="N8" i="10"/>
  <c r="N9" i="10"/>
  <c r="N10" i="10"/>
  <c r="M4" i="10"/>
  <c r="M5" i="10"/>
  <c r="M6" i="10"/>
  <c r="M9" i="10"/>
  <c r="M10" i="10"/>
  <c r="M7" i="10"/>
  <c r="M8" i="10"/>
  <c r="L4" i="10"/>
  <c r="L5" i="10"/>
  <c r="L6" i="10"/>
  <c r="L7" i="10"/>
  <c r="L8" i="10"/>
  <c r="L9" i="10"/>
  <c r="L10" i="10"/>
  <c r="K4" i="10"/>
  <c r="K5" i="10"/>
  <c r="K6" i="10"/>
  <c r="K7" i="10"/>
  <c r="K8" i="10"/>
  <c r="K9" i="10"/>
  <c r="K10" i="10"/>
  <c r="J4" i="10"/>
  <c r="J5" i="10"/>
  <c r="J6" i="10"/>
  <c r="J7" i="10"/>
  <c r="J8" i="10"/>
  <c r="J9" i="10"/>
  <c r="J10" i="10"/>
  <c r="I4" i="10"/>
  <c r="I5" i="10"/>
  <c r="I6" i="10"/>
  <c r="I7" i="10"/>
  <c r="I8" i="10"/>
  <c r="I9" i="10"/>
  <c r="I10" i="10"/>
  <c r="H4" i="10"/>
  <c r="H5" i="10"/>
  <c r="H6" i="10"/>
  <c r="H7" i="10"/>
  <c r="H8" i="10"/>
  <c r="H9" i="10"/>
  <c r="H10" i="10"/>
  <c r="G4" i="10"/>
  <c r="G5" i="10"/>
  <c r="G6" i="10"/>
  <c r="G7" i="10"/>
  <c r="G8" i="10"/>
  <c r="G9" i="10"/>
  <c r="G10" i="10"/>
  <c r="F4" i="10"/>
  <c r="F5" i="10"/>
  <c r="F6" i="10"/>
  <c r="F7" i="10"/>
  <c r="F8" i="10"/>
  <c r="F9" i="10"/>
  <c r="F10" i="10"/>
  <c r="E4" i="10"/>
  <c r="E5" i="10"/>
  <c r="E6" i="10"/>
  <c r="E7" i="10"/>
  <c r="E8" i="10"/>
  <c r="E9" i="10"/>
  <c r="E10" i="10"/>
  <c r="N4" i="1"/>
  <c r="N5" i="1"/>
  <c r="N6" i="1"/>
  <c r="N7" i="1"/>
  <c r="N8" i="1"/>
  <c r="N9" i="1"/>
  <c r="N10" i="1"/>
  <c r="M4" i="1"/>
  <c r="M6" i="1"/>
  <c r="M7" i="1"/>
  <c r="M5" i="1"/>
  <c r="M10" i="1"/>
  <c r="M8" i="1"/>
  <c r="M9" i="1"/>
  <c r="L4" i="1"/>
  <c r="L6" i="1"/>
  <c r="L8" i="1"/>
  <c r="L9" i="1"/>
  <c r="L10" i="1"/>
  <c r="L5" i="1"/>
  <c r="L7" i="1"/>
  <c r="K4" i="1"/>
  <c r="K5" i="1"/>
  <c r="K6" i="1"/>
  <c r="K7" i="1"/>
  <c r="K8" i="1"/>
  <c r="K9" i="1"/>
  <c r="K10" i="1"/>
  <c r="J4" i="1"/>
  <c r="J7" i="1"/>
  <c r="J9" i="1"/>
  <c r="J10" i="1"/>
  <c r="J5" i="1"/>
  <c r="J8" i="1"/>
  <c r="J6" i="1"/>
  <c r="I4" i="1"/>
  <c r="I8" i="1"/>
  <c r="I10" i="1"/>
  <c r="I5" i="1"/>
  <c r="I9" i="1"/>
  <c r="I6" i="1"/>
  <c r="I7" i="1"/>
  <c r="H4" i="1"/>
  <c r="H5" i="1"/>
  <c r="H6" i="1"/>
  <c r="H7" i="1"/>
  <c r="H8" i="1"/>
  <c r="H9" i="1"/>
  <c r="H10" i="1"/>
  <c r="G4" i="1"/>
  <c r="G7" i="1"/>
  <c r="G9" i="1"/>
  <c r="G5" i="1"/>
  <c r="G10" i="1"/>
  <c r="G6" i="1"/>
  <c r="G8" i="1"/>
  <c r="F4" i="1"/>
  <c r="F6" i="1"/>
  <c r="F9" i="1"/>
  <c r="F5" i="1"/>
  <c r="F10" i="1"/>
  <c r="F7" i="1"/>
  <c r="F8" i="1"/>
  <c r="E4" i="1"/>
  <c r="E5" i="1"/>
  <c r="E6" i="1"/>
  <c r="E7" i="1"/>
  <c r="E8" i="1"/>
  <c r="E9" i="1"/>
  <c r="E10" i="1"/>
  <c r="D4" i="1"/>
  <c r="D6" i="1"/>
  <c r="D5" i="1"/>
  <c r="D8" i="1"/>
  <c r="D9" i="1"/>
  <c r="D10" i="1"/>
  <c r="D7" i="1"/>
</calcChain>
</file>

<file path=xl/connections.xml><?xml version="1.0" encoding="utf-8"?>
<connections xmlns="http://schemas.openxmlformats.org/spreadsheetml/2006/main">
  <connection id="1" name="Connection" type="1" refreshedVersion="4" savePassword="1" background="1" saveData="1">
    <dbPr connection="DRIVER={MySQL ODBC 5.3 Unicode Driver};UID=rtdxls;PWD=r#td_2014_cde!;Server=localhost;Database=rtdxls;" command="SELECT * FROM `rtdxls`.`quotes_yahoo`"/>
  </connection>
  <connection id="2" name="Connection1" type="1" refreshedVersion="4" savePassword="1" background="1" saveData="1">
    <dbPr connection="DRIVER={MySQL ODBC 5.3 Unicode Driver};UID=rtdxls;PWD=r#td_2014_cde!;Server=localhost;Database=rtdxls;" command="SELECT * FROM `rtdxls`.`currencies_day_history_yahoo`"/>
  </connection>
  <connection id="3" name="Connection2" type="1" refreshedVersion="4" savePassword="1" background="1" saveData="1">
    <dbPr connection="DRIVER={MySQL ODBC 5.3 Unicode Driver};UID=rtdxls;PWD=r#td_2014_cde!;Server=localhost;Database=rtdxls;" command="SELECT * FROM `rtdxls`.`quote_day_history_yahoo`"/>
  </connection>
  <connection id="4" name="Connection5" type="1" refreshedVersion="4" savePassword="1" background="1" saveData="1">
    <dbPr connection="DRIVER={MySQL ODBC 5.3 Unicode Driver};UID=rtdxls;PWD=r#td_2014_cde!;Server=localhost;Database=rtdxls;" command="SELECT * FROM `rtdxls`.`fundamentals_day_history_yahoo`"/>
  </connection>
  <connection id="5" name="Connection7" type="1" refreshedVersion="4" savePassword="1" background="1" saveData="1">
    <dbPr connection="DRIVER={MySQL ODBC 5.3 Unicode Driver};UID=rtdxls;PWD=r#td_2014_cde!;Server=localhost;Database=rtdxls;" command="SELECT * FROM `rtdxls`.`option_day_history_yahoo`"/>
  </connection>
</connections>
</file>

<file path=xl/sharedStrings.xml><?xml version="1.0" encoding="utf-8"?>
<sst xmlns="http://schemas.openxmlformats.org/spreadsheetml/2006/main" count="3958" uniqueCount="582">
  <si>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</si>
  <si>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</si>
  <si>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</si>
  <si>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</si>
  <si>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</si>
  <si>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</si>
  <si>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</si>
  <si>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</si>
  <si>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</si>
  <si>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</si>
  <si>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</si>
  <si>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</si>
  <si>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</si>
  <si>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</si>
  <si>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</si>
  <si>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</si>
  <si>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</si>
  <si>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</si>
  <si>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</si>
  <si>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</si>
  <si>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</si>
  <si>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</si>
  <si>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</si>
  <si>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</si>
  <si>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</si>
  <si>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</si>
  <si>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</si>
  <si>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</si>
  <si>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</si>
  <si>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</si>
  <si>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</si>
  <si>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</si>
  <si>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</si>
  <si>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</si>
  <si>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</si>
  <si>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</si>
  <si>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</si>
  <si>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</si>
  <si>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</si>
  <si>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</si>
  <si>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</si>
  <si>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</si>
  <si>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</si>
  <si>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</si>
  <si>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</si>
  <si>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</si>
  <si>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</si>
  <si>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</si>
  <si>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</si>
  <si>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</si>
  <si>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</si>
  <si>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</si>
  <si>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</si>
  <si>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</si>
  <si>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</si>
  <si>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</si>
  <si>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</si>
  <si>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</si>
  <si>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</si>
  <si>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</si>
  <si>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</si>
  <si>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</si>
  <si>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</si>
  <si>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</si>
  <si>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</si>
  <si>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</si>
  <si>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</si>
  <si>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</si>
  <si>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</si>
  <si>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</si>
  <si>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LastTradeDate</t>
  </si>
  <si>
    <t>LastTradeTime</t>
  </si>
  <si>
    <t>Open</t>
  </si>
  <si>
    <t>High</t>
  </si>
  <si>
    <t>Low</t>
  </si>
  <si>
    <t>TableStyleMedium15</t>
  </si>
  <si>
    <t>FormulaR1C1</t>
  </si>
  <si>
    <t>NumberFormat</t>
  </si>
  <si>
    <t>m/d/yyyy</t>
  </si>
  <si>
    <t>[$-F400]h:mm:ss AM/PM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</si>
  <si>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</si>
  <si>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</si>
  <si>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</si>
  <si>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</si>
  <si>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</si>
  <si>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</si>
  <si>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</si>
  <si>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</si>
  <si>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</si>
  <si>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</si>
  <si>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</si>
  <si>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</si>
  <si>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</si>
  <si>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</si>
  <si>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</si>
  <si>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</si>
  <si>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</si>
  <si>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</si>
  <si>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</si>
  <si>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</si>
  <si>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</si>
  <si>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</si>
  <si>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</si>
  <si>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</si>
  <si>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</si>
  <si>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</si>
  <si>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</si>
  <si>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</si>
  <si>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</si>
  <si>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</si>
  <si>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</si>
  <si>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</si>
  <si>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</si>
  <si>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</si>
  <si>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</si>
  <si>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</si>
  <si>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</si>
  <si>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</si>
  <si>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</si>
  <si>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</si>
  <si>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</si>
  <si>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</si>
  <si>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</si>
  <si>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</si>
  <si>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</si>
  <si>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</si>
  <si>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</si>
  <si>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</si>
  <si>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</si>
  <si>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</si>
  <si>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</si>
  <si>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</si>
  <si>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</si>
  <si>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</si>
  <si>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</si>
  <si>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</si>
  <si>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</si>
  <si>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</si>
  <si>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</si>
  <si>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</si>
  <si>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</si>
  <si>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</si>
  <si>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</si>
  <si>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</si>
  <si>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</si>
  <si>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</si>
  <si>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</si>
  <si>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</si>
  <si>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</si>
  <si>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</si>
  <si>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</si>
  <si>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0.00%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</si>
  <si>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</si>
  <si>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</si>
  <si>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</si>
  <si>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</si>
  <si>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</si>
  <si>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</si>
  <si>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</si>
  <si>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</si>
  <si>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</si>
  <si>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</si>
  <si>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</si>
  <si>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</si>
  <si>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</si>
  <si>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</si>
  <si>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PageSetup.FitToPagesWide</t>
  </si>
  <si>
    <t>PageSetup.FitToPagesTall</t>
  </si>
  <si>
    <t>PageSetup.PaperSize</t>
  </si>
  <si>
    <t>FundamentalsYahoo_Table1</t>
  </si>
  <si>
    <t>OptionDayHistoryYahoo_Table1</t>
  </si>
  <si>
    <t>OptionsYahoo_Table1</t>
  </si>
  <si>
    <t>QuoteDayHistoryYahoo_Table1</t>
  </si>
  <si>
    <t>QuotesYahoo_Table1</t>
  </si>
  <si>
    <t>StocksYahoo_Table1</t>
  </si>
  <si>
    <t>0.00</t>
  </si>
  <si>
    <t>[Color10]+0.00;[Red]-0.00;0.00</t>
  </si>
  <si>
    <t>#,##0</t>
  </si>
  <si>
    <t>[Color10]+0.00;[Red]-0.00;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</si>
  <si>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</si>
  <si>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</si>
  <si>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</si>
  <si>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</si>
  <si>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</si>
  <si>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</si>
  <si>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</si>
  <si>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</si>
  <si>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</si>
  <si>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</si>
  <si>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</si>
  <si>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</si>
  <si>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</si>
  <si>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$L$4:$L$10</t>
  </si>
  <si>
    <t>$U$4:$U$10</t>
  </si>
  <si>
    <t>$V$4:$V$10</t>
  </si>
  <si>
    <t>$AA$4:$AA$10</t>
  </si>
  <si>
    <t>$AB$4:$AB$10</t>
  </si>
  <si>
    <t>$R$4:$R$7</t>
  </si>
  <si>
    <t>$S$4:$S$7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</si>
  <si>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</si>
  <si>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</si>
  <si>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</si>
  <si>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</si>
  <si>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</si>
  <si>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</si>
  <si>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</si>
  <si>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</si>
  <si>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</si>
  <si>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</si>
  <si>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</si>
  <si>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</si>
  <si>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</si>
  <si>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</si>
  <si>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</si>
  <si>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</si>
  <si>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rtdxls.real_time_views</t>
  </si>
  <si>
    <t>rtdxls.quotes_yahoo</t>
  </si>
  <si>
    <t>VIEW</t>
  </si>
  <si>
    <t>rtdxls.fundamentals_yahoo</t>
  </si>
  <si>
    <t>rtdxls.fundamentals_day_history_yahoo</t>
  </si>
  <si>
    <t>rtdxls.option_day_history_yahoo</t>
  </si>
  <si>
    <t>rtdxls.options_yahoo</t>
  </si>
  <si>
    <t>rtdxls.quote_day_history_yahoo</t>
  </si>
  <si>
    <t>rtdxls.stocks_yahoo</t>
  </si>
  <si>
    <t>Start Fields of object [rtdxls.rtdxls.quotes_yahoo] on server [MySql.localhost]</t>
  </si>
  <si>
    <t>1</t>
  </si>
  <si>
    <t>NO</t>
  </si>
  <si>
    <t>varchar</t>
  </si>
  <si>
    <t>50</t>
  </si>
  <si>
    <t>2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</si>
  <si>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</si>
  <si>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</si>
  <si>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</si>
  <si>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</si>
  <si>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</si>
  <si>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</si>
  <si>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</si>
  <si>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</si>
  <si>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</si>
  <si>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</si>
  <si>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</si>
  <si>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</si>
  <si>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</si>
  <si>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</si>
  <si>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</si>
  <si>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</si>
  <si>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>End Fields of object [rtdxls.rtdxls.quotes_yahoo] on server [MySql.localhost]</t>
  </si>
  <si>
    <t>Start Column Properties of object [rtdxls.quotes_yahoo]</t>
  </si>
  <si>
    <t>End Column Properties of object [rtdxls.quotes_yahoo]</t>
  </si>
  <si>
    <t>=RTD("gartle.rtd",,"rtd-mysql","quotes_yahoo",[Symbol],"LastTradeDate")</t>
  </si>
  <si>
    <t>=RTD("gartle.rtd",,"rtd-mysql","quotes_yahoo",[Symbol],"LastTradeTime")</t>
  </si>
  <si>
    <t>=RTD("gartle.rtd",,"rtd-mysql","quotes_yahoo",[Symbol],"Last")</t>
  </si>
  <si>
    <t>=RTD("gartle.rtd",,"rtd-mysql","quotes_yahoo",[Symbol],"Change")</t>
  </si>
  <si>
    <t>=RTD("gartle.rtd",,"rtd-mysql","quotes_yahoo",[Symbol],"PercentChange")</t>
  </si>
  <si>
    <t>=RTD("gartle.rtd",,"rtd-mysql","quotes_yahoo",[Symbol],"Open")</t>
  </si>
  <si>
    <t>=RTD("gartle.rtd",,"rtd-mysql","quotes_yahoo",[Symbol],"High")</t>
  </si>
  <si>
    <t>=RTD("gartle.rtd",,"rtd-mysql","quotes_yahoo",[Symbol],"Low")</t>
  </si>
  <si>
    <t>=RTD("gartle.rtd",,"rtd-mysql","quotes_yahoo",[Symbol],"Volume")</t>
  </si>
  <si>
    <t>=RTD("gartle.rtd",,"rtd-mysql","quotes_yahoo",[Symbol],"LastUpdateTimeStamp")</t>
  </si>
  <si>
    <t>=RTD("gartle.rtd",,"rtd-mysql","quotes_yahoo",[Symbol],"RTD_LastMessage")</t>
  </si>
  <si>
    <t>Start Fields of object [rtdxls.rtdxls.quote_day_history_yahoo] on server [MySql.localhost]</t>
  </si>
  <si>
    <t>YES</t>
  </si>
  <si>
    <t>date</t>
  </si>
  <si>
    <t>89</t>
  </si>
  <si>
    <t>80</t>
  </si>
  <si>
    <t>82</t>
  </si>
  <si>
    <t>79</t>
  </si>
  <si>
    <t>95</t>
  </si>
  <si>
    <t>91</t>
  </si>
  <si>
    <t>End Fields of object [rtdxls.rtdxls.quote_day_history_yahoo] on server [MySql.localhost]</t>
  </si>
  <si>
    <t>Start Column Properties of object [rtdxls.quote_day_history_yahoo]</t>
  </si>
  <si>
    <t>End Column Properties of object [rtdxls.quote_day_history_yahoo]</t>
  </si>
  <si>
    <t>=RTD("gartle.rtd",,"rtd-mysql","quote_day_history_yahoo",[Symbol],[Date],"LastTradeTime")</t>
  </si>
  <si>
    <t>=RTD("gartle.rtd",,"rtd-mysql","quote_day_history_yahoo",[Symbol],[Date],"Last")</t>
  </si>
  <si>
    <t>=RTD("gartle.rtd",,"rtd-mysql","quote_day_history_yahoo",[Symbol],[Date],"Change")</t>
  </si>
  <si>
    <t>=RTD("gartle.rtd",,"rtd-mysql","quote_day_history_yahoo",[Symbol],[Date],"PercentChange")</t>
  </si>
  <si>
    <t>=RTD("gartle.rtd",,"rtd-mysql","quote_day_history_yahoo",[Symbol],[Date],"Open")</t>
  </si>
  <si>
    <t>=RTD("gartle.rtd",,"rtd-mysql","quote_day_history_yahoo",[Symbol],[Date],"High")</t>
  </si>
  <si>
    <t>=RTD("gartle.rtd",,"rtd-mysql","quote_day_history_yahoo",[Symbol],[Date],"Low")</t>
  </si>
  <si>
    <t>=RTD("gartle.rtd",,"rtd-mysql","quote_day_history_yahoo",[Symbol],[Date],"Volume")</t>
  </si>
  <si>
    <t>=RTD("gartle.rtd",,"rtd-mysql","quote_day_history_yahoo",[Symbol],[Date],"LastUpdateTimeStamp")</t>
  </si>
  <si>
    <t>=RTD("gartle.rtd",,"rtd-mysql","quote_day_history_yahoo",[Symbol],[Date],"RTD_LastMessage")</t>
  </si>
  <si>
    <t>Start Fields of object [rtdxls.rtdxls.stocks_yahoo] on server [MySql.localhost]</t>
  </si>
  <si>
    <t>69</t>
  </si>
  <si>
    <t>66</t>
  </si>
  <si>
    <t>75</t>
  </si>
  <si>
    <t>68</t>
  </si>
  <si>
    <t>End Fields of object [rtdxls.rtdxls.stocks_yahoo] on server [MySql.localhost]</t>
  </si>
  <si>
    <t>Start Column Properties of object [rtdxls.stocks_yahoo]</t>
  </si>
  <si>
    <t>End Column Properties of object [rtdxls.stocks_yahoo]</t>
  </si>
  <si>
    <t>=RTD("gartle.rtd",,"rtd-mysql","stocks_yahoo",[Symbol],"CompanyName")</t>
  </si>
  <si>
    <t>=RTD("gartle.rtd",,"rtd-mysql","stocks_yahoo",[Symbol],"Sector")</t>
  </si>
  <si>
    <t>=RTD("gartle.rtd",,"rtd-mysql","stocks_yahoo",[Symbol],"Industry")</t>
  </si>
  <si>
    <t>=RTD("gartle.rtd",,"rtd-mysql","stocks_yahoo",[Symbol],"FullTimeEmployees")</t>
  </si>
  <si>
    <t>=RTD("gartle.rtd",,"rtd-mysql","stocks_yahoo",[Symbol],"TradeStart")</t>
  </si>
  <si>
    <t>=RTD("gartle.rtd",,"rtd-mysql","stocks_yahoo",[Symbol],"TradeEnd")</t>
  </si>
  <si>
    <t>=RTD("gartle.rtd",,"rtd-mysql","stocks_yahoo",[Symbol],"LastUpdateTimeStamp")</t>
  </si>
  <si>
    <t>Start Fields of object [rtdxls.rtdxls.fundamentals_yahoo] on server [MySql.localhost]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</si>
  <si>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</si>
  <si>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</si>
  <si>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</si>
  <si>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</si>
  <si>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</si>
  <si>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</si>
  <si>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</si>
  <si>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</si>
  <si>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</si>
  <si>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</si>
  <si>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</si>
  <si>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</si>
  <si>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</si>
  <si>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</si>
  <si>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</si>
  <si>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</si>
  <si>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</si>
  <si>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</si>
  <si>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</si>
  <si>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</si>
  <si>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</si>
  <si>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</si>
  <si>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</si>
  <si>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</si>
  <si>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</si>
  <si>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</si>
  <si>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</si>
  <si>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</si>
  <si>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</si>
  <si>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</si>
  <si>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</si>
  <si>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</si>
  <si>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</si>
  <si>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</si>
  <si>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</si>
  <si>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</si>
  <si>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</si>
  <si>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</si>
  <si>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</si>
  <si>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</si>
  <si>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</si>
  <si>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</si>
  <si>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</si>
  <si>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</si>
  <si>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</si>
  <si>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</si>
  <si>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</si>
  <si>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51</t>
  </si>
  <si>
    <t>End Fields of object [rtdxls.rtdxls.fundamentals_yahoo] on server [MySql.localhost]</t>
  </si>
  <si>
    <t>Start Column Properties of object [rtdxls.fundamentals_yahoo]</t>
  </si>
  <si>
    <t>End Column Properties of object [rtdxls.fundamentals_yahoo]</t>
  </si>
  <si>
    <t>=RTD("gartle.rtd",,"rtd-mysql","fundamentals_yahoo",[Symbol],"LastTradeDate")</t>
  </si>
  <si>
    <t>=RTD("gartle.rtd",,"rtd-mysql","fundamentals_yahoo",[Symbol],"LastTradeTime")</t>
  </si>
  <si>
    <t>=RTD("gartle.rtd",,"rtd-mysql","fundamentals_yahoo",[Symbol],"Last")</t>
  </si>
  <si>
    <t>=RTD("gartle.rtd",,"rtd-mysql","fundamentals_yahoo",[Symbol],"Change")</t>
  </si>
  <si>
    <t>=RTD("gartle.rtd",,"rtd-mysql","fundamentals_yahoo",[Symbol],"PercentChange")</t>
  </si>
  <si>
    <t>=RTD("gartle.rtd",,"rtd-mysql","fundamentals_yahoo",[Symbol],"Open")</t>
  </si>
  <si>
    <t>=RTD("gartle.rtd",,"rtd-mysql","fundamentals_yahoo",[Symbol],"High")</t>
  </si>
  <si>
    <t>=RTD("gartle.rtd",,"rtd-mysql","fundamentals_yahoo",[Symbol],"Low")</t>
  </si>
  <si>
    <t>=RTD("gartle.rtd",,"rtd-mysql","fundamentals_yahoo",[Symbol],"Volume")</t>
  </si>
  <si>
    <t>=RTD("gartle.rtd",,"rtd-mysql","fundamentals_yahoo",[Symbol],"DaysRange")</t>
  </si>
  <si>
    <t>=RTD("gartle.rtd",,"rtd-mysql","fundamentals_yahoo",[Symbol],"PrevClose")</t>
  </si>
  <si>
    <t>=RTD("gartle.rtd",,"rtd-mysql","fundamentals_yahoo",[Symbol],"ShortRatio")</t>
  </si>
  <si>
    <t>=RTD("gartle.rtd",,"rtd-mysql","fundamentals_yahoo",[Symbol],"YearHigh")</t>
  </si>
  <si>
    <t>=RTD("gartle.rtd",,"rtd-mysql","fundamentals_yahoo",[Symbol],"YearLow")</t>
  </si>
  <si>
    <t>=RTD("gartle.rtd",,"rtd-mysql","fundamentals_yahoo",[Symbol],"YearRange")</t>
  </si>
  <si>
    <t>=RTD("gartle.rtd",,"rtd-mysql","fundamentals_yahoo",[Symbol],"ChangeFromYearHigh")</t>
  </si>
  <si>
    <t>=RTD("gartle.rtd",,"rtd-mysql","fundamentals_yahoo",[Symbol],"ChangeFromYearLow")</t>
  </si>
  <si>
    <t>=RTD("gartle.rtd",,"rtd-mysql","fundamentals_yahoo",[Symbol],"PercentChangeFromYearHigh")</t>
  </si>
  <si>
    <t>=RTD("gartle.rtd",,"rtd-mysql","fundamentals_yahoo",[Symbol],"PercentChangeFromYearLow")</t>
  </si>
  <si>
    <t>=RTD("gartle.rtd",,"rtd-mysql","fundamentals_yahoo",[Symbol],"MA50")</t>
  </si>
  <si>
    <t>=RTD("gartle.rtd",,"rtd-mysql","fundamentals_yahoo",[Symbol],"MA200")</t>
  </si>
  <si>
    <t>=RTD("gartle.rtd",,"rtd-mysql","fundamentals_yahoo",[Symbol],"ChangeFromMA50")</t>
  </si>
  <si>
    <t>=RTD("gartle.rtd",,"rtd-mysql","fundamentals_yahoo",[Symbol],"ChangeFromMA200")</t>
  </si>
  <si>
    <t>=RTD("gartle.rtd",,"rtd-mysql","fundamentals_yahoo",[Symbol],"PercentChangeFromMA50")</t>
  </si>
  <si>
    <t>=RTD("gartle.rtd",,"rtd-mysql","fundamentals_yahoo",[Symbol],"PercentChangeFromMA200")</t>
  </si>
  <si>
    <t>=RTD("gartle.rtd",,"rtd-mysql","fundamentals_yahoo",[Symbol],"AverageDailyVolume")</t>
  </si>
  <si>
    <t>=RTD("gartle.rtd",,"rtd-mysql","fundamentals_yahoo",[Symbol],"OneYearTargetPrice")</t>
  </si>
  <si>
    <t>=RTD("gartle.rtd",,"rtd-mysql","fundamentals_yahoo",[Symbol],"PE")</t>
  </si>
  <si>
    <t>=RTD("gartle.rtd",,"rtd-mysql","fundamentals_yahoo",[Symbol],"PEG")</t>
  </si>
  <si>
    <t>=RTD("gartle.rtd",,"rtd-mysql","fundamentals_yahoo",[Symbol],"EPSEstCurrentYear")</t>
  </si>
  <si>
    <t>=RTD("gartle.rtd",,"rtd-mysql","fundamentals_yahoo",[Symbol],"EPSEstNextQuarter")</t>
  </si>
  <si>
    <t>=RTD("gartle.rtd",,"rtd-mysql","fundamentals_yahoo",[Symbol],"EPSEstNextYear")</t>
  </si>
  <si>
    <t>=RTD("gartle.rtd",,"rtd-mysql","fundamentals_yahoo",[Symbol],"EarningsShare")</t>
  </si>
  <si>
    <t>=RTD("gartle.rtd",,"rtd-mysql","fundamentals_yahoo",[Symbol],"MarketCap")</t>
  </si>
  <si>
    <t>=RTD("gartle.rtd",,"rtd-mysql","fundamentals_yahoo",[Symbol],"DividendYield")</t>
  </si>
  <si>
    <t>=RTD("gartle.rtd",,"rtd-mysql","fundamentals_yahoo",[Symbol],"DividendShare")</t>
  </si>
  <si>
    <t>=RTD("gartle.rtd",,"rtd-mysql","fundamentals_yahoo",[Symbol],"ExDividendDate")</t>
  </si>
  <si>
    <t>=RTD("gartle.rtd",,"rtd-mysql","fundamentals_yahoo",[Symbol],"DividendPayDate")</t>
  </si>
  <si>
    <t>=RTD("gartle.rtd",,"rtd-mysql","fundamentals_yahoo",[Symbol],"BookValue")</t>
  </si>
  <si>
    <t>=RTD("gartle.rtd",,"rtd-mysql","fundamentals_yahoo",[Symbol],"PriceBook")</t>
  </si>
  <si>
    <t>=RTD("gartle.rtd",,"rtd-mysql","fundamentals_yahoo",[Symbol],"PriceSales")</t>
  </si>
  <si>
    <t>=RTD("gartle.rtd",,"rtd-mysql","fundamentals_yahoo",[Symbol],"PriceEPSEstCurrentYear")</t>
  </si>
  <si>
    <t>=RTD("gartle.rtd",,"rtd-mysql","fundamentals_yahoo",[Symbol],"PriceEPSEstNextYear")</t>
  </si>
  <si>
    <t>=RTD("gartle.rtd",,"rtd-mysql","fundamentals_yahoo",[Symbol],"EBITDA")</t>
  </si>
  <si>
    <t>=RTD("gartle.rtd",,"rtd-mysql","fundamentals_yahoo",[Symbol],"CompanyName")</t>
  </si>
  <si>
    <t>=RTD("gartle.rtd",,"rtd-mysql","fundamentals_yahoo",[Symbol],"StockExchange")</t>
  </si>
  <si>
    <t>=RTD("gartle.rtd",,"rtd-mysql","fundamentals_yahoo",[Symbol],"Commission")</t>
  </si>
  <si>
    <t>=RTD("gartle.rtd",,"rtd-mysql","fundamentals_yahoo",[Symbol],"Notes")</t>
  </si>
  <si>
    <t>=RTD("gartle.rtd",,"rtd-mysql","fundamentals_yahoo",[Symbol],"LastUpdateTimeStamp")</t>
  </si>
  <si>
    <t>=RTD("gartle.rtd",,"rtd-mysql","fundamentals_yahoo",[Symbol],"RTD_LastMessage")</t>
  </si>
  <si>
    <t>Start Fields of object [rtdxls.rtdxls.fundamentals_day_history_yahoo] on server [MySql.localhost]</t>
  </si>
  <si>
    <t>96</t>
  </si>
  <si>
    <t>87</t>
  </si>
  <si>
    <t>92</t>
  </si>
  <si>
    <t>93</t>
  </si>
  <si>
    <t>90</t>
  </si>
  <si>
    <t>101</t>
  </si>
  <si>
    <t>100</t>
  </si>
  <si>
    <t>108</t>
  </si>
  <si>
    <t>107</t>
  </si>
  <si>
    <t>97</t>
  </si>
  <si>
    <t>98</t>
  </si>
  <si>
    <t>104</t>
  </si>
  <si>
    <t>105</t>
  </si>
  <si>
    <t>102</t>
  </si>
  <si>
    <t>94</t>
  </si>
  <si>
    <t>End Fields of object [rtdxls.rtdxls.fundamentals_day_history_yahoo] on server [MySql.localhost]</t>
  </si>
  <si>
    <t>Start Column Properties of object [rtdxls.fundamentals_day_history_yahoo]</t>
  </si>
  <si>
    <t>End Column Properties of object [rtdxls.fundamentals_day_history_yahoo]</t>
  </si>
  <si>
    <t>=RTD("gartle.rtd",,"rtd-mysql","fundamentals_day_history_yahoo",[Symbol],[Date],"LastTradeTime")</t>
  </si>
  <si>
    <t>=RTD("gartle.rtd",,"rtd-mysql","fundamentals_day_history_yahoo",[Symbol],[Date],"Last")</t>
  </si>
  <si>
    <t>=RTD("gartle.rtd",,"rtd-mysql","fundamentals_day_history_yahoo",[Symbol],[Date],"Change")</t>
  </si>
  <si>
    <t>=RTD("gartle.rtd",,"rtd-mysql","fundamentals_day_history_yahoo",[Symbol],[Date],"PercentChange")</t>
  </si>
  <si>
    <t>=RTD("gartle.rtd",,"rtd-mysql","fundamentals_day_history_yahoo",[Symbol],[Date],"Open")</t>
  </si>
  <si>
    <t>=RTD("gartle.rtd",,"rtd-mysql","fundamentals_day_history_yahoo",[Symbol],[Date],"High")</t>
  </si>
  <si>
    <t>=RTD("gartle.rtd",,"rtd-mysql","fundamentals_day_history_yahoo",[Symbol],[Date],"Low")</t>
  </si>
  <si>
    <t>=RTD("gartle.rtd",,"rtd-mysql","fundamentals_day_history_yahoo",[Symbol],[Date],"Volume")</t>
  </si>
  <si>
    <t>=RTD("gartle.rtd",,"rtd-mysql","fundamentals_day_history_yahoo",[Symbol],[Date],"DaysRange")</t>
  </si>
  <si>
    <t>=RTD("gartle.rtd",,"rtd-mysql","fundamentals_day_history_yahoo",[Symbol],[Date],"PrevClose")</t>
  </si>
  <si>
    <t>=RTD("gartle.rtd",,"rtd-mysql","fundamentals_day_history_yahoo",[Symbol],[Date],"ShortRatio")</t>
  </si>
  <si>
    <t>=RTD("gartle.rtd",,"rtd-mysql","fundamentals_day_history_yahoo",[Symbol],[Date],"YearHigh")</t>
  </si>
  <si>
    <t>=RTD("gartle.rtd",,"rtd-mysql","fundamentals_day_history_yahoo",[Symbol],[Date],"YearLow")</t>
  </si>
  <si>
    <t>=RTD("gartle.rtd",,"rtd-mysql","fundamentals_day_history_yahoo",[Symbol],[Date],"YearRange")</t>
  </si>
  <si>
    <t>=RTD("gartle.rtd",,"rtd-mysql","fundamentals_day_history_yahoo",[Symbol],[Date],"ChangeFromYearHigh")</t>
  </si>
  <si>
    <t>=RTD("gartle.rtd",,"rtd-mysql","fundamentals_day_history_yahoo",[Symbol],[Date],"ChangeFromYearLow")</t>
  </si>
  <si>
    <t>=RTD("gartle.rtd",,"rtd-mysql","fundamentals_day_history_yahoo",[Symbol],[Date],"PercentChangeFromYearHigh")</t>
  </si>
  <si>
    <t>=RTD("gartle.rtd",,"rtd-mysql","fundamentals_day_history_yahoo",[Symbol],[Date],"PercentChangeFromYearLow")</t>
  </si>
  <si>
    <t>=RTD("gartle.rtd",,"rtd-mysql","fundamentals_day_history_yahoo",[Symbol],[Date],"MA50")</t>
  </si>
  <si>
    <t>=RTD("gartle.rtd",,"rtd-mysql","fundamentals_day_history_yahoo",[Symbol],[Date],"MA200")</t>
  </si>
  <si>
    <t>=RTD("gartle.rtd",,"rtd-mysql","fundamentals_day_history_yahoo",[Symbol],[Date],"ChangeFromMA50")</t>
  </si>
  <si>
    <t>=RTD("gartle.rtd",,"rtd-mysql","fundamentals_day_history_yahoo",[Symbol],[Date],"ChangeFromMA200")</t>
  </si>
  <si>
    <t>=RTD("gartle.rtd",,"rtd-mysql","fundamentals_day_history_yahoo",[Symbol],[Date],"PercentChangeFromMA50")</t>
  </si>
  <si>
    <t>=RTD("gartle.rtd",,"rtd-mysql","fundamentals_day_history_yahoo",[Symbol],[Date],"PercentChangeFromMA200")</t>
  </si>
  <si>
    <t>=RTD("gartle.rtd",,"rtd-mysql","fundamentals_day_history_yahoo",[Symbol],[Date],"AverageDailyVolume")</t>
  </si>
  <si>
    <t>=RTD("gartle.rtd",,"rtd-mysql","fundamentals_day_history_yahoo",[Symbol],[Date],"OneYearTargetPrice")</t>
  </si>
  <si>
    <t>=RTD("gartle.rtd",,"rtd-mysql","fundamentals_day_history_yahoo",[Symbol],[Date],"PE")</t>
  </si>
  <si>
    <t>=RTD("gartle.rtd",,"rtd-mysql","fundamentals_day_history_yahoo",[Symbol],[Date],"PEG")</t>
  </si>
  <si>
    <t>=RTD("gartle.rtd",,"rtd-mysql","fundamentals_day_history_yahoo",[Symbol],[Date],"EPSEstCurrentYear")</t>
  </si>
  <si>
    <t>=RTD("gartle.rtd",,"rtd-mysql","fundamentals_day_history_yahoo",[Symbol],[Date],"EPSEstNextQuarter")</t>
  </si>
  <si>
    <t>=RTD("gartle.rtd",,"rtd-mysql","fundamentals_day_history_yahoo",[Symbol],[Date],"EPSEstNextYear")</t>
  </si>
  <si>
    <t>=RTD("gartle.rtd",,"rtd-mysql","fundamentals_day_history_yahoo",[Symbol],[Date],"EarningsShare")</t>
  </si>
  <si>
    <t>=RTD("gartle.rtd",,"rtd-mysql","fundamentals_day_history_yahoo",[Symbol],[Date],"MarketCap")</t>
  </si>
  <si>
    <t>=RTD("gartle.rtd",,"rtd-mysql","fundamentals_day_history_yahoo",[Symbol],[Date],"DividendYield")</t>
  </si>
  <si>
    <t>=RTD("gartle.rtd",,"rtd-mysql","fundamentals_day_history_yahoo",[Symbol],[Date],"DividendShare")</t>
  </si>
  <si>
    <t>=RTD("gartle.rtd",,"rtd-mysql","fundamentals_day_history_yahoo",[Symbol],[Date],"ExDividendDate")</t>
  </si>
  <si>
    <t>=RTD("gartle.rtd",,"rtd-mysql","fundamentals_day_history_yahoo",[Symbol],[Date],"DividendPayDate")</t>
  </si>
  <si>
    <t>=RTD("gartle.rtd",,"rtd-mysql","fundamentals_day_history_yahoo",[Symbol],[Date],"BookValue")</t>
  </si>
  <si>
    <t>=RTD("gartle.rtd",,"rtd-mysql","fundamentals_day_history_yahoo",[Symbol],[Date],"PriceBook")</t>
  </si>
  <si>
    <t>=RTD("gartle.rtd",,"rtd-mysql","fundamentals_day_history_yahoo",[Symbol],[Date],"PriceSales")</t>
  </si>
  <si>
    <t>=RTD("gartle.rtd",,"rtd-mysql","fundamentals_day_history_yahoo",[Symbol],[Date],"PriceEPSEstCurrentYear")</t>
  </si>
  <si>
    <t>=RTD("gartle.rtd",,"rtd-mysql","fundamentals_day_history_yahoo",[Symbol],[Date],"PriceEPSEstNextYear")</t>
  </si>
  <si>
    <t>=RTD("gartle.rtd",,"rtd-mysql","fundamentals_day_history_yahoo",[Symbol],[Date],"EBITDA")</t>
  </si>
  <si>
    <t>=RTD("gartle.rtd",,"rtd-mysql","fundamentals_day_history_yahoo",[Symbol],[Date],"CompanyName")</t>
  </si>
  <si>
    <t>=RTD("gartle.rtd",,"rtd-mysql","fundamentals_day_history_yahoo",[Symbol],[Date],"StockExchange")</t>
  </si>
  <si>
    <t>=RTD("gartle.rtd",,"rtd-mysql","fundamentals_day_history_yahoo",[Symbol],[Date],"Commission")</t>
  </si>
  <si>
    <t>=RTD("gartle.rtd",,"rtd-mysql","fundamentals_day_history_yahoo",[Symbol],[Date],"Notes")</t>
  </si>
  <si>
    <t>=RTD("gartle.rtd",,"rtd-mysql","fundamentals_day_history_yahoo",[Symbol],[Date],"LastUpdateTimeStamp")</t>
  </si>
  <si>
    <t>=RTD("gartle.rtd",,"rtd-mysql","fundamentals_day_history_yahoo",[Symbol],[Date],"RTD_LastMessage")</t>
  </si>
  <si>
    <t>Start Fields of object [rtdxls.rtdxls.options_yahoo] on server [MySql.localhost]</t>
  </si>
  <si>
    <t>63</t>
  </si>
  <si>
    <t>60</t>
  </si>
  <si>
    <t>76</t>
  </si>
  <si>
    <t>End Fields of object [rtdxls.rtdxls.options_yahoo] on server [MySql.localhost]</t>
  </si>
  <si>
    <t>Start Column Properties of object [rtdxls.options_yahoo]</t>
  </si>
  <si>
    <t>$N$4:$N$7</t>
  </si>
  <si>
    <t>End Column Properties of object [rtdxls.options_yahoo]</t>
  </si>
  <si>
    <t>=RTD("gartle.rtd",,"rtd-mysql","options_yahoo",[Code],"Date")</t>
  </si>
  <si>
    <t>=RTD("gartle.rtd",,"rtd-mysql","options_yahoo",[Code],"Time")</t>
  </si>
  <si>
    <t>=RTD("gartle.rtd",,"rtd-mysql","options_yahoo",[Code],"OptionCode")</t>
  </si>
  <si>
    <t>=RTD("gartle.rtd",,"rtd-mysql","options_yahoo",[Code],"Symbol")</t>
  </si>
  <si>
    <t>=RTD("gartle.rtd",,"rtd-mysql","options_yahoo",[Code],"OptionSymbol")</t>
  </si>
  <si>
    <t>=RTD("gartle.rtd",,"rtd-mysql","options_yahoo",[Code],"ExpDate")</t>
  </si>
  <si>
    <t>=RTD("gartle.rtd",,"rtd-mysql","options_yahoo",[Code],"Strike")</t>
  </si>
  <si>
    <t>=RTD("gartle.rtd",,"rtd-mysql","options_yahoo",[Code],"Type")</t>
  </si>
  <si>
    <t>=RTD("gartle.rtd",,"rtd-mysql","options_yahoo",[Code],"Last")</t>
  </si>
  <si>
    <t>=RTD("gartle.rtd",,"rtd-mysql","options_yahoo",[Code],"Change")</t>
  </si>
  <si>
    <t>=RTD("gartle.rtd",,"rtd-mysql","options_yahoo",[Code],"PercentChange")</t>
  </si>
  <si>
    <t>=RTD("gartle.rtd",,"rtd-mysql","options_yahoo",[Code],"Mark")</t>
  </si>
  <si>
    <t>=RTD("gartle.rtd",,"rtd-mysql","options_yahoo",[Code],"Bid")</t>
  </si>
  <si>
    <t>=RTD("gartle.rtd",,"rtd-mysql","options_yahoo",[Code],"Ask")</t>
  </si>
  <si>
    <t>=RTD("gartle.rtd",,"rtd-mysql","options_yahoo",[Code],"Volume")</t>
  </si>
  <si>
    <t>=RTD("gartle.rtd",,"rtd-mysql","options_yahoo",[Code],"OpenInt")</t>
  </si>
  <si>
    <t>=RTD("gartle.rtd",,"rtd-mysql","options_yahoo",[Code],"LastUpdateTimeStamp")</t>
  </si>
  <si>
    <t>=RTD("gartle.rtd",,"rtd-mysql","options_yahoo",[Code],"RTD_LastMessage")</t>
  </si>
  <si>
    <t>Start Fields of object [rtdxls.rtdxls.option_day_history_yahoo] on server [MySql.localhost]</t>
  </si>
  <si>
    <t>End Fields of object [rtdxls.rtdxls.option_day_history_yahoo] on server [MySql.localhost]</t>
  </si>
  <si>
    <t>Start Column Properties of object [rtdxls.option_day_history_yahoo]</t>
  </si>
  <si>
    <t>End Column Properties of object [rtdxls.option_day_history_yahoo]</t>
  </si>
  <si>
    <t>=RTD("gartle.rtd",,"rtd-mysql","option_day_history_yahoo",[Code],[Date],"Time")</t>
  </si>
  <si>
    <t>=RTD("gartle.rtd",,"rtd-mysql","option_day_history_yahoo",[Code],[Date],"OptionCode")</t>
  </si>
  <si>
    <t>=RTD("gartle.rtd",,"rtd-mysql","option_day_history_yahoo",[Code],[Date],"Symbol")</t>
  </si>
  <si>
    <t>=RTD("gartle.rtd",,"rtd-mysql","option_day_history_yahoo",[Code],[Date],"OptionSymbol")</t>
  </si>
  <si>
    <t>=RTD("gartle.rtd",,"rtd-mysql","option_day_history_yahoo",[Code],[Date],"ExpDate")</t>
  </si>
  <si>
    <t>=RTD("gartle.rtd",,"rtd-mysql","option_day_history_yahoo",[Code],[Date],"Strike")</t>
  </si>
  <si>
    <t>=RTD("gartle.rtd",,"rtd-mysql","option_day_history_yahoo",[Code],[Date],"Type")</t>
  </si>
  <si>
    <t>=RTD("gartle.rtd",,"rtd-mysql","option_day_history_yahoo",[Code],[Date],"Last")</t>
  </si>
  <si>
    <t>=RTD("gartle.rtd",,"rtd-mysql","option_day_history_yahoo",[Code],[Date],"Change")</t>
  </si>
  <si>
    <t>=RTD("gartle.rtd",,"rtd-mysql","option_day_history_yahoo",[Code],[Date],"PercentChange")</t>
  </si>
  <si>
    <t>=RTD("gartle.rtd",,"rtd-mysql","option_day_history_yahoo",[Code],[Date],"Mark")</t>
  </si>
  <si>
    <t>=RTD("gartle.rtd",,"rtd-mysql","option_day_history_yahoo",[Code],[Date],"Bid")</t>
  </si>
  <si>
    <t>=RTD("gartle.rtd",,"rtd-mysql","option_day_history_yahoo",[Code],[Date],"Ask")</t>
  </si>
  <si>
    <t>=RTD("gartle.rtd",,"rtd-mysql","option_day_history_yahoo",[Code],[Date],"Volume")</t>
  </si>
  <si>
    <t>=RTD("gartle.rtd",,"rtd-mysql","option_day_history_yahoo",[Code],[Date],"OpenInt")</t>
  </si>
  <si>
    <t>=RTD("gartle.rtd",,"rtd-mysql","option_day_history_yahoo",[Code],[Date],"LastUpdateTimeStamp")</t>
  </si>
  <si>
    <t>=RTD("gartle.rtd",,"rtd-mysql","option_day_history_yahoo",[Code],[Date],"RTD_LastMessage")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</si>
  <si>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rtd-mysql.xlsx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</si>
  <si>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$G$3:$G$10</t>
  </si>
  <si>
    <t>Start Last Connect to DB values</t>
  </si>
  <si>
    <t>localhost</t>
  </si>
  <si>
    <t>False</t>
  </si>
  <si>
    <t>rtdxls</t>
  </si>
  <si>
    <t>End Last Connect to DB values</t>
  </si>
  <si>
    <t>Start Objects of query object [rtdxls.rtdxls.real_time_views] on server [MySql.localhost]</t>
  </si>
  <si>
    <t>fundamentals_day_history_yahoo</t>
  </si>
  <si>
    <t>fundamentals_yahoo</t>
  </si>
  <si>
    <t>options_tos</t>
  </si>
  <si>
    <t>rtdxls.options_tos</t>
  </si>
  <si>
    <t>options_tws</t>
  </si>
  <si>
    <t>rtdxls.options_tws</t>
  </si>
  <si>
    <t>options_yahoo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</si>
  <si>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</si>
  <si>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</si>
  <si>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</si>
  <si>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</si>
  <si>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</si>
  <si>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</si>
  <si>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</si>
  <si>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</si>
  <si>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</si>
  <si>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</si>
  <si>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</si>
  <si>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</si>
  <si>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</si>
  <si>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</si>
  <si>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</si>
  <si>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</si>
  <si>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</si>
  <si>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</si>
  <si>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</si>
  <si>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</si>
  <si>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</si>
  <si>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</si>
  <si>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</si>
  <si>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stocks_yahoo</t>
  </si>
  <si>
    <t>End Objects of query object [rtdxls.rtdxls.real_time_views] on server [MySql.localhost]</t>
  </si>
  <si>
    <t>Usage Steps</t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</si>
  <si>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MySQL. Use the setup package source code.</t>
    </r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</si>
  <si>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</si>
  <si>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</si>
  <si>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rtd-mysql.config data provider</t>
    </r>
    <r>
      <rPr>
        <sz val="11"/>
        <color theme="1"/>
        <rFont val="Calibri"/>
        <family val="2"/>
        <charset val="204"/>
        <scheme val="minor"/>
      </rPr>
      <t xml:space="preserve"> for MySQL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</si>
  <si>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</si>
  <si>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RealTimeToDB includes the preconfigured MySQL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</si>
  <si>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t>AAPL160115C00100000</t>
  </si>
  <si>
    <t>AAPL160115C00150000</t>
  </si>
  <si>
    <t>AAPL160115P00100000</t>
  </si>
  <si>
    <t>AAPL160115P00150000</t>
  </si>
  <si>
    <t>Start Fields of object [rtdxls.rtdxls.currencies_day_history_yahoo] on server [MySql.localhost]</t>
  </si>
  <si>
    <t>84</t>
  </si>
  <si>
    <t>End Fields of object [rtdxls.rtdxls.currencies_day_history_yahoo] on server [MySql.localhost]</t>
  </si>
  <si>
    <t>Driver=MySQL ODBC 5.3 Unicode Driver</t>
  </si>
  <si>
    <t>General</t>
  </si>
  <si>
    <t>AUDUSD=X</t>
  </si>
  <si>
    <t>EURUSD=X</t>
  </si>
  <si>
    <t>GBPUSD=X</t>
  </si>
  <si>
    <t>NZDUSD=X</t>
  </si>
  <si>
    <t>USDCAD=X</t>
  </si>
  <si>
    <t>USDCHF=X</t>
  </si>
  <si>
    <t>USDJPY=X</t>
  </si>
  <si>
    <t>USDSEK=X</t>
  </si>
  <si>
    <t>rtdxls.currencies_day_history_yahoo</t>
  </si>
  <si>
    <t>CurrenciesDayHistoryYahoo_Table</t>
  </si>
  <si>
    <t>RealTimeToDB 3.0 - Stocks and Options from MySQL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</si>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</sst>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8" formatCode="0.0000"/>
    <numFmt numFmtId="169" formatCode="0.000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10" fontId="0" fillId="0" borderId="0" xfId="0" applyNumberFormat="1"/>
    <xf numFmtId="3" fontId="0" fillId="0" borderId="0" xfId="0" applyNumberFormat="1"/>
    <xf numFmtId="165" fontId="0" fillId="0" borderId="0" xfId="0" applyNumberFormat="1"/>
    <xf numFmtId="0" fontId="5" fillId="0" borderId="0" xfId="0" applyFont="1"/>
    <xf numFmtId="168" fontId="0" fillId="0" borderId="0" xfId="0" applyNumberFormat="1"/>
    <xf numFmtId="169" fontId="0" fillId="0" borderId="0" xfId="0" applyNumberFormat="1"/>
  </cellXfs>
  <cellStyles count="2">
    <cellStyle name="Hyperlink" xfId="1" builtinId="8"/>
    <cellStyle name="Normal" xfId="0" builtinId="0"/>
  </cellStyles>
  <dxfs count="66">
    <dxf>
      <numFmt numFmtId="164" formatCode="[$-F400]h:mm:ss\ AM/PM"/>
    </dxf>
    <dxf>
      <numFmt numFmtId="164" formatCode="[$-F400]h:mm:ss\ AM/PM"/>
    </dxf>
    <dxf>
      <numFmt numFmtId="169" formatCode="0.0000%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9" formatCode="dd/mm/yyyy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dd/mm/yyyy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42.186</v>
        <stp/>
        <stp>rtd-mysql</stp>
        <stp>fundamentals_day_history_yahoo</stp>
        <stp>FB</stp>
        <stp>42101</stp>
        <stp>PriceEPSEstCurrentYear</stp>
        <tr r="AS5" s="6"/>
      </tp>
      <tp>
        <v>1.66</v>
        <stp/>
        <stp>rtd-mysql</stp>
        <stp>fundamentals_day_history_yahoo</stp>
        <stp>AAPL</stp>
        <stp>42101</stp>
        <stp>EPSEstNextQuarter</stp>
        <tr r="AH4" s="6"/>
      </tp>
      <tp t="s">
        <v>40.84B</v>
        <stp/>
        <stp>rtd-mysql</stp>
        <stp>fundamentals_day_history_yahoo</stp>
        <stp>YHOO</stp>
        <stp>42101</stp>
        <stp>MarketCap</stp>
        <tr r="AK10" s="6"/>
      </tp>
      <tp>
        <v>41.91</v>
        <stp/>
        <stp>rtd-mysql</stp>
        <stp>fundamentals_day_history_yahoo</stp>
        <stp>MSFT</stp>
        <stp>42101</stp>
        <stp>High</stp>
        <tr r="J8" s="6"/>
      </tp>
      <tp>
        <v>16839500</v>
        <stp/>
        <stp>rtd-mysql</stp>
        <stp>fundamentals_day_history_yahoo</stp>
        <stp>YHOO</stp>
        <stp>42101</stp>
        <stp>AverageDailyVolume</stp>
        <tr r="AC10" s="6"/>
      </tp>
      <tp t="s">
        <v>6/11/2015</v>
        <stp/>
        <stp>rtd-mysql</stp>
        <stp>fundamentals_day_history_yahoo</stp>
        <stp>MSFT</stp>
        <stp>42101</stp>
        <stp>DividendPayDate</stp>
        <tr r="AO8" s="6"/>
      </tp>
      <tp>
        <v>1962480</v>
        <stp/>
        <stp>rtd-mysql</stp>
        <stp>fundamentals_day_history_yahoo</stp>
        <stp>GOOG</stp>
        <stp>42101</stp>
        <stp>AverageDailyVolume</stp>
        <tr r="AC6" s="6"/>
      </tp>
      <tp>
        <v>82.263000000000005</v>
        <stp/>
        <stp>rtd-mysql</stp>
        <stp>fundamentals_day_history_yahoo</stp>
        <stp>FB</stp>
        <stp>42101</stp>
        <stp>Last</stp>
        <tr r="F5" s="6"/>
      </tp>
      <tp>
        <v>253.53</v>
        <stp/>
        <stp>rtd-mysql</stp>
        <stp>fundamentals_day_history_yahoo</stp>
        <stp>LNKD</stp>
        <stp>42101</stp>
        <stp>High</stp>
        <tr r="J7" s="6"/>
      </tp>
      <tp>
        <v>82.69</v>
        <stp/>
        <stp>rtd-mysql</stp>
        <stp>quotes_yahoo</stp>
        <stp>FB</stp>
        <stp>Open</stp>
        <tr r="I5" s="1"/>
      </tp>
      <tp>
        <v>537.47</v>
        <stp/>
        <stp>rtd-mysql</stp>
        <stp>fundamentals_day_history_yahoo</stp>
        <stp>GOOG</stp>
        <stp>42101</stp>
        <stp>Last</stp>
        <tr r="F6" s="6"/>
      </tp>
      <tp>
        <v>43.48</v>
        <stp/>
        <stp>rtd-mysql</stp>
        <stp>fundamentals_day_history_yahoo</stp>
        <stp>ORCL</stp>
        <stp>42101</stp>
        <stp>High</stp>
        <tr r="J9" s="6"/>
      </tp>
      <tp>
        <v>0</v>
        <stp/>
        <stp>rtd-mysql</stp>
        <stp>fundamentals_day_history_yahoo</stp>
        <stp>FB</stp>
        <stp>42101</stp>
        <stp>Notes</stp>
        <tr r="AY5" s="6"/>
      </tp>
      <tp>
        <v>1.1120000000000001</v>
        <stp/>
        <stp>rtd-mysql</stp>
        <stp>fundamentals_day_history_yahoo</stp>
        <stp>FB</stp>
        <stp>42101</stp>
        <stp>EarningsShare</stp>
        <tr r="AJ5" s="6"/>
      </tp>
      <tp>
        <v>45.75</v>
        <stp/>
        <stp>rtd-mysql</stp>
        <stp>fundamentals_day_history_yahoo</stp>
        <stp>YHOO</stp>
        <stp>42101</stp>
        <stp>MA200</stp>
        <tr r="X10" s="6"/>
      </tp>
      <tp>
        <v>959712</v>
        <stp/>
        <stp>rtd-mysql</stp>
        <stp>quotes_yahoo</stp>
        <stp>GOOG</stp>
        <stp>Volume</stp>
        <tr r="L6" s="1"/>
      </tp>
      <tp>
        <v>11.48</v>
        <stp/>
        <stp>rtd-mysql</stp>
        <stp>fundamentals_day_history_yahoo</stp>
        <stp>YHOO</stp>
        <stp>42101</stp>
        <stp>ChangeFromYearLow</stp>
        <tr r="T10" s="6"/>
      </tp>
      <tp>
        <v>0.73</v>
        <stp/>
        <stp>rtd-mysql</stp>
        <stp>quote_day_history_yahoo</stp>
        <stp>GOOG</stp>
        <stp>42101</stp>
        <stp>Change</stp>
        <tr r="G6" s="10"/>
      </tp>
      <tp>
        <v>-7.4999999999999997E-2</v>
        <stp/>
        <stp>rtd-mysql</stp>
        <stp>quote_day_history_yahoo</stp>
        <stp>YHOO</stp>
        <stp>42101</stp>
        <stp>Change</stp>
        <tr r="G10" s="10"/>
      </tp>
      <tp>
        <v>540.41999999999996</v>
        <stp/>
        <stp>rtd-mysql</stp>
        <stp>fundamentals_day_history_yahoo</stp>
        <stp>GOOG</stp>
        <stp>42101</stp>
        <stp>MA200</stp>
        <tr r="X6" s="6"/>
      </tp>
      <tp>
        <v>49.91</v>
        <stp/>
        <stp>rtd-mysql</stp>
        <stp>fundamentals_day_history_yahoo</stp>
        <stp>GOOG</stp>
        <stp>42101</stp>
        <stp>ChangeFromYearLow</stp>
        <tr r="T6" s="6"/>
      </tp>
      <tp>
        <v>126.03</v>
        <stp/>
        <stp>rtd-mysql</stp>
        <stp>fundamentals_day_history_yahoo</stp>
        <stp>AAPL</stp>
        <stp>42101</stp>
        <stp>Last</stp>
        <tr r="F4" s="6"/>
      </tp>
      <tp>
        <v>38.51</v>
        <stp/>
        <stp>rtd-mysql</stp>
        <stp>fundamentals_day_history_yahoo</stp>
        <stp>MSFT</stp>
        <stp>42101</stp>
        <stp>YearLow</stp>
        <tr r="Q8" s="6"/>
      </tp>
      <tp>
        <v>1449890</v>
        <stp/>
        <stp>rtd-mysql</stp>
        <stp>fundamentals_day_history_yahoo</stp>
        <stp>LNKD</stp>
        <stp>42101</stp>
        <stp>AverageDailyVolume</stp>
        <tr r="AC7" s="6"/>
      </tp>
      <tp>
        <v>0.61388888888888893</v>
        <stp/>
        <stp>rtd-mysql</stp>
        <stp>quotes_yahoo</stp>
        <stp>LNKD</stp>
        <stp>LastTradeTime</stp>
        <tr r="E7" s="1"/>
      </tp>
      <tp>
        <v>42101</v>
        <stp/>
        <stp>rtd-mysql</stp>
        <stp>quotes_yahoo</stp>
        <stp>ORCL</stp>
        <stp>LastTradeDate</stp>
        <tr r="D9" s="1"/>
      </tp>
      <tp>
        <v>231.15</v>
        <stp/>
        <stp>rtd-mysql</stp>
        <stp>fundamentals_day_history_yahoo</stp>
        <stp>LNKD</stp>
        <stp>42101</stp>
        <stp>MA200</stp>
        <tr r="X7" s="6"/>
      </tp>
      <tp>
        <v>42101</v>
        <stp/>
        <stp>rtd-mysql</stp>
        <stp>quotes_yahoo</stp>
        <stp>AAPL</stp>
        <stp>LastTradeDate</stp>
        <tr r="D4" s="1"/>
      </tp>
      <tp>
        <v>25223621</v>
        <stp/>
        <stp>rtd-mysql</stp>
        <stp>quotes_yahoo</stp>
        <stp>AAPL</stp>
        <stp>Volume</stp>
        <tr r="L4" s="1"/>
      </tp>
      <tp>
        <v>113.76</v>
        <stp/>
        <stp>rtd-mysql</stp>
        <stp>fundamentals_day_history_yahoo</stp>
        <stp>LNKD</stp>
        <stp>42101</stp>
        <stp>ChangeFromYearLow</stp>
        <tr r="T7" s="6"/>
      </tp>
      <tp>
        <v>42101.963275462964</v>
        <stp/>
        <stp>rtd-mysql</stp>
        <stp>quote_day_history_yahoo</stp>
        <stp>LNKD</stp>
        <stp>42101</stp>
        <stp>LastUpdateTimeStamp</stp>
        <tr r="M7" s="10"/>
      </tp>
      <tp>
        <v>0.61388888888888893</v>
        <stp/>
        <stp>rtd-mysql</stp>
        <stp>quotes_yahoo</stp>
        <stp>GOOG</stp>
        <stp>LastTradeTime</stp>
        <tr r="E6" s="1"/>
      </tp>
      <tp>
        <v>42101</v>
        <stp/>
        <stp>rtd-mysql</stp>
        <stp>quotes_yahoo</stp>
        <stp>YHOO</stp>
        <stp>LastTradeDate</stp>
        <tr r="D10" s="1"/>
      </tp>
      <tp>
        <v>0</v>
        <stp/>
        <stp>rtd-mysql</stp>
        <stp>fundamentals_day_history_yahoo</stp>
        <stp>FB</stp>
        <stp>42101</stp>
        <stp>ExDividendDate</stp>
        <tr r="AN5" s="6"/>
      </tp>
      <tp t="s">
        <v>31.25B</v>
        <stp/>
        <stp>rtd-mysql</stp>
        <stp>fundamentals_day_history_yahoo</stp>
        <stp>LNKD</stp>
        <stp>42101</stp>
        <stp>MarketCap</stp>
        <tr r="AK7" s="6"/>
      </tp>
      <tp>
        <v>7.1031411722228899E-3</v>
        <stp/>
        <stp>rtd-mysql</stp>
        <stp>quotes_yahoo</stp>
        <stp>MSFT</stp>
        <stp>PercentChange</stp>
        <tr r="H8" s="1"/>
      </tp>
      <tp>
        <v>9.5000000000000001E-2</v>
        <stp/>
        <stp>rtd-mysql</stp>
        <stp>quotes_yahoo</stp>
        <stp>YHOO</stp>
        <stp>Change</stp>
        <tr r="G10" s="1"/>
      </tp>
      <tp>
        <v>42101.963275462964</v>
        <stp/>
        <stp>rtd-mysql</stp>
        <stp>quote_day_history_yahoo</stp>
        <stp>GOOG</stp>
        <stp>42101</stp>
        <stp>LastUpdateTimeStamp</stp>
        <tr r="M6" s="10"/>
      </tp>
      <tp t="s">
        <v>365.81B</v>
        <stp/>
        <stp>rtd-mysql</stp>
        <stp>fundamentals_day_history_yahoo</stp>
        <stp>GOOG</stp>
        <stp>42101</stp>
        <stp>MarketCap</stp>
        <tr r="AK6" s="6"/>
      </tp>
      <tp>
        <v>0.48</v>
        <stp/>
        <stp>rtd-mysql</stp>
        <stp>quote_day_history_yahoo</stp>
        <stp>LNKD</stp>
        <stp>42101</stp>
        <stp>Change</stp>
        <tr r="G7" s="10"/>
      </tp>
      <tp>
        <v>30599999</v>
        <stp/>
        <stp>rtd-mysql</stp>
        <stp>quote_day_history_yahoo</stp>
        <stp>AAPL</stp>
        <stp>42101</stp>
        <stp>Volume</stp>
        <tr r="L4" s="10"/>
      </tp>
      <tp>
        <v>712802</v>
        <stp/>
        <stp>rtd-mysql</stp>
        <stp>quotes_yahoo</stp>
        <stp>LNKD</stp>
        <stp>Volume</stp>
        <tr r="L7" s="1"/>
      </tp>
      <tp>
        <v>41.580100000000002</v>
        <stp/>
        <stp>rtd-mysql</stp>
        <stp>fundamentals_day_history_yahoo</stp>
        <stp>MSFT</stp>
        <stp>42101</stp>
        <stp>Last</stp>
        <tr r="F8" s="6"/>
      </tp>
      <tp>
        <v>0.2</v>
        <stp/>
        <stp>rtd-mysql</stp>
        <stp>fundamentals_day_history_yahoo</stp>
        <stp>YHOO</stp>
        <stp>42101</stp>
        <stp>EPSEstNextQuarter</stp>
        <tr r="AH10" s="6"/>
      </tp>
      <tp>
        <v>83.42</v>
        <stp/>
        <stp>rtd-mysql</stp>
        <stp>fundamentals_day_history_yahoo</stp>
        <stp>FB</stp>
        <stp>42101</stp>
        <stp>High</stp>
        <tr r="J5" s="6"/>
      </tp>
      <tp t="s">
        <v>734.09B</v>
        <stp/>
        <stp>rtd-mysql</stp>
        <stp>fundamentals_day_history_yahoo</stp>
        <stp>AAPL</stp>
        <stp>42101</stp>
        <stp>MarketCap</stp>
        <tr r="AK4" s="6"/>
      </tp>
      <tp>
        <v>19132845</v>
        <stp/>
        <stp>rtd-mysql</stp>
        <stp>quotes_yahoo</stp>
        <stp>MSFT</stp>
        <stp>Volume</stp>
        <tr r="L8" s="1"/>
      </tp>
      <tp>
        <v>249.78</v>
        <stp/>
        <stp>rtd-mysql</stp>
        <stp>fundamentals_day_history_yahoo</stp>
        <stp>LNKD</stp>
        <stp>42101</stp>
        <stp>Last</stp>
        <tr r="F7" s="6"/>
      </tp>
      <tp>
        <v>39490100</v>
        <stp/>
        <stp>rtd-mysql</stp>
        <stp>fundamentals_day_history_yahoo</stp>
        <stp>MSFT</stp>
        <stp>42101</stp>
        <stp>AverageDailyVolume</stp>
        <tr r="AC8" s="6"/>
      </tp>
      <tp>
        <v>42101.959502314814</v>
        <stp/>
        <stp>rtd-mysql</stp>
        <stp>option_day_history_yahoo</stp>
        <stp>AAPL160115P00100000</stp>
        <stp>42101</stp>
        <stp>LastUpdateTimeStamp</stp>
        <tr r="T6" s="8"/>
      </tp>
      <tp>
        <v>114.08</v>
        <stp/>
        <stp>rtd-mysql</stp>
        <stp>fundamentals_day_history_yahoo</stp>
        <stp>AAPL</stp>
        <stp>42101</stp>
        <stp>MA200</stp>
        <tr r="X4" s="6"/>
      </tp>
      <tp>
        <v>0</v>
        <stp/>
        <stp>rtd-mysql</stp>
        <stp>fundamentals_day_history_yahoo</stp>
        <stp>FB</stp>
        <stp>42101</stp>
        <stp>DividendYield</stp>
        <tr r="AL5" s="6"/>
      </tp>
      <tp>
        <v>52.98</v>
        <stp/>
        <stp>rtd-mysql</stp>
        <stp>fundamentals_day_history_yahoo</stp>
        <stp>AAPL</stp>
        <stp>42101</stp>
        <stp>ChangeFromYearLow</stp>
        <tr r="T4" s="6"/>
      </tp>
      <tp>
        <v>0.05</v>
        <stp/>
        <stp>rtd-mysql</stp>
        <stp>quote_day_history_yahoo</stp>
        <stp>MSFT</stp>
        <stp>42101</stp>
        <stp>Change</stp>
        <tr r="G8" s="10"/>
      </tp>
      <tp>
        <v>542.69000000000005</v>
        <stp/>
        <stp>rtd-mysql</stp>
        <stp>fundamentals_day_history_yahoo</stp>
        <stp>GOOG</stp>
        <stp>42101</stp>
        <stp>High</stp>
        <tr r="J6" s="6"/>
      </tp>
      <tp>
        <v>42.99</v>
        <stp/>
        <stp>rtd-mysql</stp>
        <stp>fundamentals_day_history_yahoo</stp>
        <stp>ORCL</stp>
        <stp>42101</stp>
        <stp>Last</stp>
        <tr r="F9" s="6"/>
      </tp>
      <tp>
        <v>5494502</v>
        <stp/>
        <stp>rtd-mysql</stp>
        <stp>quotes_yahoo</stp>
        <stp>ORCL</stp>
        <stp>Volume</stp>
        <tr r="L9" s="1"/>
      </tp>
      <tp>
        <v>0.66111111111111109</v>
        <stp/>
        <stp>rtd-mysql</stp>
        <stp>fundamentals_day_history_yahoo</stp>
        <stp>FB</stp>
        <stp>42101</stp>
        <stp>LastTradeTime</stp>
        <tr r="E5" s="6"/>
      </tp>
      <tp>
        <v>128.12</v>
        <stp/>
        <stp>rtd-mysql</stp>
        <stp>fundamentals_day_history_yahoo</stp>
        <stp>AAPL</stp>
        <stp>42101</stp>
        <stp>High</stp>
        <tr r="J4" s="6"/>
      </tp>
      <tp>
        <v>14025700</v>
        <stp/>
        <stp>rtd-mysql</stp>
        <stp>fundamentals_day_history_yahoo</stp>
        <stp>ORCL</stp>
        <stp>42101</stp>
        <stp>AverageDailyVolume</stp>
        <tr r="AC9" s="6"/>
      </tp>
      <tp>
        <v>42101.959502314814</v>
        <stp/>
        <stp>rtd-mysql</stp>
        <stp>option_day_history_yahoo</stp>
        <stp>AAPL160115P00150000</stp>
        <stp>42101</stp>
        <stp>LastUpdateTimeStamp</stp>
        <tr r="T7" s="8"/>
      </tp>
      <tp>
        <v>0.61388888888888893</v>
        <stp/>
        <stp>rtd-mysql</stp>
        <stp>quotes_yahoo</stp>
        <stp>AAPL</stp>
        <stp>LastTradeTime</stp>
        <tr r="E4" s="1"/>
      </tp>
      <tp>
        <v>0.61388888888888893</v>
        <stp/>
        <stp>rtd-mysql</stp>
        <stp>quotes_yahoo</stp>
        <stp>ORCL</stp>
        <stp>LastTradeTime</stp>
        <tr r="E9" s="1"/>
      </tp>
      <tp>
        <v>42101</v>
        <stp/>
        <stp>rtd-mysql</stp>
        <stp>quotes_yahoo</stp>
        <stp>LNKD</stp>
        <stp>LastTradeDate</stp>
        <tr r="D7" s="1"/>
      </tp>
      <tp>
        <v>-0.17699999999999999</v>
        <stp/>
        <stp>rtd-mysql</stp>
        <stp>fundamentals_day_history_yahoo</stp>
        <stp>FB</stp>
        <stp>42101</stp>
        <stp>Change</stp>
        <tr r="G5" s="6"/>
      </tp>
      <tp>
        <v>42101.963333333333</v>
        <stp/>
        <stp>rtd-mysql</stp>
        <stp>quote_day_history_yahoo</stp>
        <stp>ORCL</stp>
        <stp>42101</stp>
        <stp>LastUpdateTimeStamp</stp>
        <tr r="M9" s="10"/>
      </tp>
      <tp>
        <v>42101.962951388887</v>
        <stp/>
        <stp>rtd-mysql</stp>
        <stp>quote_day_history_yahoo</stp>
        <stp>AAPL</stp>
        <stp>42101</stp>
        <stp>LastUpdateTimeStamp</stp>
        <tr r="M4" s="10"/>
      </tp>
      <tp>
        <v>43.73</v>
        <stp/>
        <stp>rtd-mysql</stp>
        <stp>fundamentals_day_history_yahoo</stp>
        <stp>YHOO</stp>
        <stp>42101</stp>
        <stp>Open</stp>
        <tr r="I10" s="6"/>
      </tp>
      <tp>
        <v>0</v>
        <stp/>
        <stp>rtd-mysql</stp>
        <stp>fundamentals_day_history_yahoo</stp>
        <stp>GOOG</stp>
        <stp>42101</stp>
        <stp>EPSEstNextQuarter</stp>
        <tr r="AH6" s="6"/>
      </tp>
      <tp t="s">
        <v>NMS</v>
        <stp/>
        <stp>rtd-mysql</stp>
        <stp>fundamentals_day_history_yahoo</stp>
        <stp>FB</stp>
        <stp>42101</stp>
        <stp>StockExchange</stp>
        <tr r="AW5" s="6"/>
      </tp>
      <tp>
        <v>0</v>
        <stp/>
        <stp>rtd-mysql</stp>
        <stp>fundamentals_day_history_yahoo</stp>
        <stp>FB</stp>
        <stp>42101</stp>
        <stp>DividendShare</stp>
        <tr r="AM5" s="6"/>
      </tp>
      <tp>
        <v>42101</v>
        <stp/>
        <stp>rtd-mysql</stp>
        <stp>quotes_yahoo</stp>
        <stp>GOOG</stp>
        <stp>LastTradeDate</stp>
        <tr r="D6" s="1"/>
      </tp>
      <tp>
        <v>0.61388888888888893</v>
        <stp/>
        <stp>rtd-mysql</stp>
        <stp>quotes_yahoo</stp>
        <stp>YHOO</stp>
        <stp>LastTradeTime</stp>
        <tr r="E10" s="1"/>
      </tp>
      <tp t="s">
        <v/>
        <stp/>
        <stp>rtd-mysql</stp>
        <stp>quotes_yahoo</stp>
        <stp>FB</stp>
        <stp>RTD_LastMessage</stp>
        <tr r="N5" s="1"/>
      </tp>
      <tp>
        <v>42101.963391203702</v>
        <stp/>
        <stp>rtd-mysql</stp>
        <stp>quote_day_history_yahoo</stp>
        <stp>YHOO</stp>
        <stp>42101</stp>
        <stp>LastUpdateTimeStamp</stp>
        <tr r="M10" s="10"/>
      </tp>
      <tp>
        <v>0.74</v>
        <stp/>
        <stp>rtd-mysql</stp>
        <stp>fundamentals_day_history_yahoo</stp>
        <stp>LNKD</stp>
        <stp>42101</stp>
        <stp>EPSEstNextQuarter</stp>
        <tr r="AH7" s="6"/>
      </tp>
      <tp>
        <v>0.01</v>
        <stp/>
        <stp>rtd-mysql</stp>
        <stp>quote_day_history_yahoo</stp>
        <stp>ORCL</stp>
        <stp>42101</stp>
        <stp>Change</stp>
        <tr r="G9" s="10"/>
      </tp>
      <tp>
        <v>82.69</v>
        <stp/>
        <stp>rtd-mysql</stp>
        <stp>fundamentals_day_history_yahoo</stp>
        <stp>FB</stp>
        <stp>42101</stp>
        <stp>Open</stp>
        <tr r="I5" s="6"/>
      </tp>
      <tp>
        <v>0.3049</v>
        <stp/>
        <stp>rtd-mysql</stp>
        <stp>quotes_yahoo</stp>
        <stp>ORCL</stp>
        <stp>Change</stp>
        <tr r="G9" s="1"/>
      </tp>
      <tp>
        <v>83.05</v>
        <stp/>
        <stp>rtd-mysql</stp>
        <stp>quotes_yahoo</stp>
        <stp>FB</stp>
        <stp>Last</stp>
        <tr r="F5" s="1"/>
      </tp>
      <tp>
        <v>0</v>
        <stp/>
        <stp>rtd-mysql</stp>
        <stp>fundamentals_day_history_yahoo</stp>
        <stp>LNKD</stp>
        <stp>42101</stp>
        <stp>DividendPayDate</stp>
        <tr r="AO7" s="6"/>
      </tp>
      <tp>
        <v>25093802</v>
        <stp/>
        <stp>rtd-mysql</stp>
        <stp>quote_day_history_yahoo</stp>
        <stp>MSFT</stp>
        <stp>42101</stp>
        <stp>Volume</stp>
        <tr r="L8" s="10"/>
      </tp>
      <tp>
        <v>0.61</v>
        <stp/>
        <stp>rtd-mysql</stp>
        <stp>fundamentals_day_history_yahoo</stp>
        <stp>MSFT</stp>
        <stp>42101</stp>
        <stp>EPSEstNextQuarter</stp>
        <tr r="AH8" s="6"/>
      </tp>
      <tp>
        <v>0.29509999999999997</v>
        <stp/>
        <stp>rtd-mysql</stp>
        <stp>quotes_yahoo</stp>
        <stp>MSFT</stp>
        <stp>Change</stp>
        <tr r="G8" s="1"/>
      </tp>
      <tp>
        <v>0.62</v>
        <stp/>
        <stp>rtd-mysql</stp>
        <stp>fundamentals_day_history_yahoo</stp>
        <stp>ORCL</stp>
        <stp>42101</stp>
        <stp>EPSEstNextQuarter</stp>
        <tr r="AH9" s="6"/>
      </tp>
      <tp>
        <v>2.73</v>
        <stp/>
        <stp>rtd-mysql</stp>
        <stp>quotes_yahoo</stp>
        <stp>LNKD</stp>
        <stp>Change</stp>
        <tr r="G7" s="1"/>
      </tp>
      <tp>
        <v>537.59</v>
        <stp/>
        <stp>rtd-mysql</stp>
        <stp>fundamentals_day_history_yahoo</stp>
        <stp>GOOG</stp>
        <stp>42101</stp>
        <stp>Open</stp>
        <tr r="I6" s="6"/>
      </tp>
      <tp>
        <v>0</v>
        <stp/>
        <stp>rtd-mysql</stp>
        <stp>fundamentals_day_history_yahoo</stp>
        <stp>GOOG</stp>
        <stp>42101</stp>
        <stp>DividendPayDate</stp>
        <tr r="AO6" s="6"/>
      </tp>
      <tp>
        <v>44.22</v>
        <stp/>
        <stp>rtd-mysql</stp>
        <stp>fundamentals_day_history_yahoo</stp>
        <stp>YHOO</stp>
        <stp>42101</stp>
        <stp>High</stp>
        <tr r="J10" s="6"/>
      </tp>
      <tp>
        <v>7032012</v>
        <stp/>
        <stp>rtd-mysql</stp>
        <stp>quote_day_history_yahoo</stp>
        <stp>ORCL</stp>
        <stp>42101</stp>
        <stp>Volume</stp>
        <tr r="L9" s="10"/>
      </tp>
      <tp>
        <v>136.02000000000001</v>
        <stp/>
        <stp>rtd-mysql</stp>
        <stp>fundamentals_day_history_yahoo</stp>
        <stp>LNKD</stp>
        <stp>42101</stp>
        <stp>YearLow</stp>
        <tr r="Q7" s="6"/>
      </tp>
      <tp>
        <v>0.61388888888888893</v>
        <stp/>
        <stp>rtd-mysql</stp>
        <stp>quotes_yahoo</stp>
        <stp>MSFT</stp>
        <stp>LastTradeTime</stp>
        <tr r="E8" s="1"/>
      </tp>
      <tp>
        <v>5.8684352702274714E-3</v>
        <stp/>
        <stp>rtd-mysql</stp>
        <stp>quotes_yahoo</stp>
        <stp>GOOG</stp>
        <stp>PercentChange</stp>
        <tr r="H6" s="1"/>
      </tp>
      <tp>
        <v>42101.963321759256</v>
        <stp/>
        <stp>rtd-mysql</stp>
        <stp>quote_day_history_yahoo</stp>
        <stp>MSFT</stp>
        <stp>42101</stp>
        <stp>LastUpdateTimeStamp</stp>
        <tr r="M8" s="10"/>
      </tp>
      <tp>
        <v>127.7</v>
        <stp/>
        <stp>rtd-mysql</stp>
        <stp>fundamentals_day_history_yahoo</stp>
        <stp>AAPL</stp>
        <stp>42101</stp>
        <stp>Open</stp>
        <tr r="I4" s="6"/>
      </tp>
      <tp>
        <v>1.0950222614415788E-2</v>
        <stp/>
        <stp>rtd-mysql</stp>
        <stp>quotes_yahoo</stp>
        <stp>LNKD</stp>
        <stp>PercentChange</stp>
        <tr r="H7" s="1"/>
      </tp>
      <tp>
        <v>16296124</v>
        <stp/>
        <stp>rtd-mysql</stp>
        <stp>fundamentals_day_history_yahoo</stp>
        <stp>FB</stp>
        <stp>42101</stp>
        <stp>Volume</stp>
        <tr r="L5" s="6"/>
      </tp>
      <tp>
        <v>487.56</v>
        <stp/>
        <stp>rtd-mysql</stp>
        <stp>fundamentals_day_history_yahoo</stp>
        <stp>GOOG</stp>
        <stp>42101</stp>
        <stp>YearLow</stp>
        <tr r="Q6" s="6"/>
      </tp>
      <tp>
        <v>45.262900000000002</v>
        <stp/>
        <stp>rtd-mysql</stp>
        <stp>fundamentals_day_history_yahoo</stp>
        <stp>MSFT</stp>
        <stp>42101</stp>
        <stp>MA200</stp>
        <tr r="X8" s="6"/>
      </tp>
      <tp>
        <v>3.0701000000000001</v>
        <stp/>
        <stp>rtd-mysql</stp>
        <stp>fundamentals_day_history_yahoo</stp>
        <stp>MSFT</stp>
        <stp>42101</stp>
        <stp>ChangeFromYearLow</stp>
        <tr r="T8" s="6"/>
      </tp>
      <tp>
        <v>3.15</v>
        <stp/>
        <stp>rtd-mysql</stp>
        <stp>quotes_yahoo</stp>
        <stp>GOOG</stp>
        <stp>Change</stp>
        <tr r="G6" s="1"/>
      </tp>
      <tp>
        <v>248.51</v>
        <stp/>
        <stp>rtd-mysql</stp>
        <stp>fundamentals_day_history_yahoo</stp>
        <stp>LNKD</stp>
        <stp>42101</stp>
        <stp>Open</stp>
        <tr r="I7" s="6"/>
      </tp>
      <tp>
        <v>9810597</v>
        <stp/>
        <stp>rtd-mysql</stp>
        <stp>quote_day_history_yahoo</stp>
        <stp>YHOO</stp>
        <stp>42101</stp>
        <stp>Volume</stp>
        <tr r="L10" s="10"/>
      </tp>
      <tp>
        <v>1166224</v>
        <stp/>
        <stp>rtd-mysql</stp>
        <stp>quote_day_history_yahoo</stp>
        <stp>GOOG</stp>
        <stp>42101</stp>
        <stp>Volume</stp>
        <tr r="L6" s="10"/>
      </tp>
      <tp t="s">
        <v>4/28/2015</v>
        <stp/>
        <stp>rtd-mysql</stp>
        <stp>fundamentals_day_history_yahoo</stp>
        <stp>ORCL</stp>
        <stp>42101</stp>
        <stp>DividendPayDate</stp>
        <tr r="AO9" s="6"/>
      </tp>
      <tp>
        <v>83.42</v>
        <stp/>
        <stp>rtd-mysql</stp>
        <stp>quotes_yahoo</stp>
        <stp>FB</stp>
        <stp>High</stp>
        <tr r="J5" s="1"/>
      </tp>
      <tp t="s">
        <v>2/12/2015</v>
        <stp/>
        <stp>rtd-mysql</stp>
        <stp>fundamentals_day_history_yahoo</stp>
        <stp>AAPL</stp>
        <stp>42101</stp>
        <stp>DividendPayDate</stp>
        <tr r="AO4" s="6"/>
      </tp>
      <tp>
        <v>41.83</v>
        <stp/>
        <stp>rtd-mysql</stp>
        <stp>fundamentals_day_history_yahoo</stp>
        <stp>ORCL</stp>
        <stp>42101</stp>
        <stp>MA200</stp>
        <tr r="X9" s="6"/>
      </tp>
      <tp>
        <v>7.17</v>
        <stp/>
        <stp>rtd-mysql</stp>
        <stp>fundamentals_day_history_yahoo</stp>
        <stp>ORCL</stp>
        <stp>42101</stp>
        <stp>ChangeFromYearLow</stp>
        <tr r="T9" s="6"/>
      </tp>
      <tp>
        <v>41.5</v>
        <stp/>
        <stp>rtd-mysql</stp>
        <stp>fundamentals_day_history_yahoo</stp>
        <stp>MSFT</stp>
        <stp>42101</stp>
        <stp>Open</stp>
        <tr r="I8" s="6"/>
      </tp>
      <tp t="s">
        <v>187.74B</v>
        <stp/>
        <stp>rtd-mysql</stp>
        <stp>fundamentals_day_history_yahoo</stp>
        <stp>ORCL</stp>
        <stp>42101</stp>
        <stp>MarketCap</stp>
        <tr r="AK9" s="6"/>
      </tp>
      <tp>
        <v>54.66</v>
        <stp/>
        <stp>rtd-mysql</stp>
        <stp>fundamentals_day_history_yahoo</stp>
        <stp>FB</stp>
        <stp>42101</stp>
        <stp>YearLow</stp>
        <tr r="Q5" s="6"/>
      </tp>
      <tp>
        <v>42101.959490740737</v>
        <stp/>
        <stp>rtd-mysql</stp>
        <stp>option_day_history_yahoo</stp>
        <stp>AAPL160115C00100000</stp>
        <stp>42101</stp>
        <stp>LastUpdateTimeStamp</stp>
        <tr r="T4" s="8"/>
      </tp>
      <tp t="s">
        <v>341.11B</v>
        <stp/>
        <stp>rtd-mysql</stp>
        <stp>fundamentals_day_history_yahoo</stp>
        <stp>MSFT</stp>
        <stp>42101</stp>
        <stp>MarketCap</stp>
        <tr r="AK8" s="6"/>
      </tp>
      <tp>
        <v>42.99</v>
        <stp/>
        <stp>rtd-mysql</stp>
        <stp>fundamentals_day_history_yahoo</stp>
        <stp>ORCL</stp>
        <stp>42101</stp>
        <stp>Open</stp>
        <tr r="I9" s="6"/>
      </tp>
      <tp>
        <v>0</v>
        <stp/>
        <stp>rtd-mysql</stp>
        <stp>fundamentals_day_history_yahoo</stp>
        <stp>YHOO</stp>
        <stp>42101</stp>
        <stp>DividendPayDate</stp>
        <tr r="AO10" s="6"/>
      </tp>
      <tp>
        <v>43.63</v>
        <stp/>
        <stp>rtd-mysql</stp>
        <stp>fundamentals_day_history_yahoo</stp>
        <stp>YHOO</stp>
        <stp>42101</stp>
        <stp>Last</stp>
        <tr r="F10" s="6"/>
      </tp>
      <tp>
        <v>-1.33</v>
        <stp/>
        <stp>rtd-mysql</stp>
        <stp>quote_day_history_yahoo</stp>
        <stp>AAPL</stp>
        <stp>42101</stp>
        <stp>Change</stp>
        <tr r="G4" s="10"/>
      </tp>
      <tp>
        <v>876579</v>
        <stp/>
        <stp>rtd-mysql</stp>
        <stp>quote_day_history_yahoo</stp>
        <stp>LNKD</stp>
        <stp>42101</stp>
        <stp>Volume</stp>
        <tr r="L7" s="10"/>
      </tp>
      <tp>
        <v>35.82</v>
        <stp/>
        <stp>rtd-mysql</stp>
        <stp>fundamentals_day_history_yahoo</stp>
        <stp>ORCL</stp>
        <stp>42101</stp>
        <stp>YearLow</stp>
        <tr r="Q9" s="6"/>
      </tp>
      <tp>
        <v>73.05</v>
        <stp/>
        <stp>rtd-mysql</stp>
        <stp>fundamentals_day_history_yahoo</stp>
        <stp>AAPL</stp>
        <stp>42101</stp>
        <stp>YearLow</stp>
        <tr r="Q4" s="6"/>
      </tp>
      <tp>
        <v>42101</v>
        <stp/>
        <stp>rtd-mysql</stp>
        <stp>quotes_yahoo</stp>
        <stp>MSFT</stp>
        <stp>LastTradeDate</stp>
        <tr r="D8" s="1"/>
      </tp>
      <tp>
        <v>7494669</v>
        <stp/>
        <stp>rtd-mysql</stp>
        <stp>quotes_yahoo</stp>
        <stp>YHOO</stp>
        <stp>Volume</stp>
        <tr r="L10" s="1"/>
      </tp>
      <tp>
        <v>2.1754064575223264E-3</v>
        <stp/>
        <stp>rtd-mysql</stp>
        <stp>quotes_yahoo</stp>
        <stp>YHOO</stp>
        <stp>PercentChange</stp>
        <tr r="H10" s="1"/>
      </tp>
      <tp>
        <v>7.0972998137802615E-3</v>
        <stp/>
        <stp>rtd-mysql</stp>
        <stp>quotes_yahoo</stp>
        <stp>ORCL</stp>
        <stp>PercentChange</stp>
        <tr r="H9" s="1"/>
      </tp>
      <tp>
        <v>-0.33100000000000002</v>
        <stp/>
        <stp>rtd-mysql</stp>
        <stp>quotes_yahoo</stp>
        <stp>AAPL</stp>
        <stp>Change</stp>
        <tr r="G4" s="1"/>
      </tp>
      <tp>
        <v>-2.5991362387122103E-3</v>
        <stp/>
        <stp>rtd-mysql</stp>
        <stp>quotes_yahoo</stp>
        <stp>AAPL</stp>
        <stp>PercentChange</stp>
        <tr r="H4" s="1"/>
      </tp>
      <tp>
        <v>0</v>
        <stp/>
        <stp>rtd-mysql</stp>
        <stp>fundamentals_day_history_yahoo</stp>
        <stp>FB</stp>
        <stp>42101</stp>
        <stp>DividendPayDate</stp>
        <tr r="AO5" s="6"/>
      </tp>
      <tp>
        <v>-2.15E-3</v>
        <stp/>
        <stp>rtd-mysql</stp>
        <stp>fundamentals_day_history_yahoo</stp>
        <stp>FB</stp>
        <stp>42101</stp>
        <stp>PercentChange</stp>
        <tr r="H5" s="6"/>
      </tp>
      <tp>
        <v>57484300</v>
        <stp/>
        <stp>rtd-mysql</stp>
        <stp>fundamentals_day_history_yahoo</stp>
        <stp>AAPL</stp>
        <stp>42101</stp>
        <stp>AverageDailyVolume</stp>
        <tr r="AC4" s="6"/>
      </tp>
      <tp>
        <v>32.15</v>
        <stp/>
        <stp>rtd-mysql</stp>
        <stp>fundamentals_day_history_yahoo</stp>
        <stp>YHOO</stp>
        <stp>42101</stp>
        <stp>YearLow</stp>
        <tr r="Q10" s="6"/>
      </tp>
      <tp>
        <v>42101.959502314814</v>
        <stp/>
        <stp>rtd-mysql</stp>
        <stp>option_day_history_yahoo</stp>
        <stp>AAPL160115C00150000</stp>
        <stp>42101</stp>
        <stp>LastUpdateTimeStamp</stp>
        <tr r="T5" s="8"/>
      </tp>
      <tp>
        <v>-0.10369999999999999</v>
        <stp/>
        <stp>rtd-mysql</stp>
        <stp>fundamentals_day_history_yahoo</stp>
        <stp>GOOG</stp>
        <stp>42101</stp>
        <stp>PercentChangeFromYearHigh</stp>
        <tr r="U6" s="6"/>
      </tp>
      <tp>
        <v>41.545000000000002</v>
        <stp/>
        <stp>rtd-mysql</stp>
        <stp>fundamentals_day_history_yahoo</stp>
        <stp>MSFT</stp>
        <stp>42101</stp>
        <stp>PrevClose</stp>
        <tr r="N8" s="6"/>
      </tp>
      <tp t="s">
        <v>248.51 - 253.53</v>
        <stp/>
        <stp>rtd-mysql</stp>
        <stp>fundamentals_day_history_yahoo</stp>
        <stp>LNKD</stp>
        <stp>42101</stp>
        <stp>DaysRange</stp>
        <tr r="M7" s="6"/>
      </tp>
      <tp>
        <v>3.8</v>
        <stp/>
        <stp>rtd-mysql</stp>
        <stp>fundamentals_day_history_yahoo</stp>
        <stp>LNKD</stp>
        <stp>42101</stp>
        <stp>ShortRatio</stp>
        <tr r="O7" s="6"/>
      </tp>
      <tp>
        <v>42.94</v>
        <stp/>
        <stp>rtd-mysql</stp>
        <stp>quote_day_history_yahoo</stp>
        <stp>ORCL</stp>
        <stp>42101</stp>
        <stp>Low</stp>
        <tr r="K9" s="10"/>
      </tp>
      <tp>
        <v>125.98</v>
        <stp/>
        <stp>rtd-mysql</stp>
        <stp>quote_day_history_yahoo</stp>
        <stp>AAPL</stp>
        <stp>42101</stp>
        <stp>Low</stp>
        <tr r="K4" s="10"/>
      </tp>
      <tp>
        <v>8.0600000000000005E-2</v>
        <stp/>
        <stp>rtd-mysql</stp>
        <stp>fundamentals_day_history_yahoo</stp>
        <stp>LNKD</stp>
        <stp>42101</stp>
        <stp>PercentChangeFromMA200</stp>
        <tr r="AB7" s="6"/>
      </tp>
      <tp t="s">
        <v/>
        <stp/>
        <stp>rtd-mysql</stp>
        <stp>quotes_yahoo</stp>
        <stp>AAPL</stp>
        <stp>RTD_LastMessage</stp>
        <tr r="N4" s="1"/>
      </tp>
      <tp>
        <v>43.264899999999997</v>
        <stp/>
        <stp>rtd-mysql</stp>
        <stp>quotes_yahoo</stp>
        <stp>ORCL</stp>
        <stp>Last</stp>
        <tr r="F9" s="1"/>
      </tp>
      <tp>
        <v>0.89</v>
        <stp/>
        <stp>rtd-mysql</stp>
        <stp>fundamentals_day_history_yahoo</stp>
        <stp>YHOO</stp>
        <stp>42101</stp>
        <stp>EPSEstCurrentYear</stp>
        <tr r="AG10" s="6"/>
      </tp>
      <tp>
        <v>253.53</v>
        <stp/>
        <stp>rtd-mysql</stp>
        <stp>quotes_yahoo</stp>
        <stp>LNKD</stp>
        <stp>High</stp>
        <tr r="J7" s="1"/>
      </tp>
      <tp>
        <v>-9.5600000000000004E-2</v>
        <stp/>
        <stp>rtd-mysql</stp>
        <stp>fundamentals_day_history_yahoo</stp>
        <stp>LNKD</stp>
        <stp>42101</stp>
        <stp>PercentChangeFromYearHigh</stp>
        <tr r="U7" s="6"/>
      </tp>
      <tp>
        <v>8.8770000000000012E-3</v>
        <stp/>
        <stp>rtd-mysql</stp>
        <stp>currencies_day_history_yahoo</stp>
        <stp>USDCHF=X</stp>
        <stp>42101</stp>
        <stp>PercentChange</stp>
        <tr r="H9" s="11"/>
      </tp>
      <tp>
        <v>42.96</v>
        <stp/>
        <stp>rtd-mysql</stp>
        <stp>fundamentals_day_history_yahoo</stp>
        <stp>ORCL</stp>
        <stp>42101</stp>
        <stp>PrevClose</stp>
        <tr r="N9" s="6"/>
      </tp>
      <tp>
        <v>0.87986111111111109</v>
        <stp/>
        <stp>rtd-mysql</stp>
        <stp>currencies_day_history_yahoo</stp>
        <stp>GBPUSD=X</stp>
        <stp>42101</stp>
        <stp>LastTradeTime</stp>
        <tr r="E6" s="11"/>
      </tp>
      <tp t="s">
        <v>536.00 - 542.69</v>
        <stp/>
        <stp>rtd-mysql</stp>
        <stp>fundamentals_day_history_yahoo</stp>
        <stp>GOOG</stp>
        <stp>42101</stp>
        <stp>DaysRange</stp>
        <tr r="M6" s="6"/>
      </tp>
      <tp>
        <v>80.465000000000003</v>
        <stp/>
        <stp>rtd-mysql</stp>
        <stp>fundamentals_day_history_yahoo</stp>
        <stp>FB</stp>
        <stp>42101</stp>
        <stp>MA50</stp>
        <tr r="W5" s="6"/>
      </tp>
      <tp>
        <v>4.83</v>
        <stp/>
        <stp>rtd-mysql</stp>
        <stp>fundamentals_day_history_yahoo</stp>
        <stp>ORCL</stp>
        <stp>42101</stp>
        <stp>PriceSales</stp>
        <tr r="AR9" s="6"/>
      </tp>
      <tp>
        <v>553.49</v>
        <stp/>
        <stp>rtd-mysql</stp>
        <stp>fundamentals_day_history_yahoo</stp>
        <stp>GOOG</stp>
        <stp>42101</stp>
        <stp>MA50</stp>
        <tr r="W6" s="6"/>
      </tp>
      <tp>
        <v>100</v>
        <stp/>
        <stp>rtd-mysql</stp>
        <stp>option_day_history_yahoo</stp>
        <stp>AAPL160115C00100000</stp>
        <stp>42101</stp>
        <stp>Strike</stp>
        <tr r="J4" s="8"/>
      </tp>
      <tp>
        <v>0</v>
        <stp/>
        <stp>rtd-mysql</stp>
        <stp>fundamentals_day_history_yahoo</stp>
        <stp>LNKD</stp>
        <stp>42101</stp>
        <stp>Commission</stp>
        <tr r="AX7" s="6"/>
      </tp>
      <tp>
        <v>150</v>
        <stp/>
        <stp>rtd-mysql</stp>
        <stp>option_day_history_yahoo</stp>
        <stp>AAPL160115C00150000</stp>
        <stp>42101</stp>
        <stp>Strike</stp>
        <tr r="J5" s="8"/>
      </tp>
      <tp>
        <v>100</v>
        <stp/>
        <stp>rtd-mysql</stp>
        <stp>option_day_history_yahoo</stp>
        <stp>AAPL160115P00100000</stp>
        <stp>42101</stp>
        <stp>Strike</stp>
        <tr r="J6" s="8"/>
      </tp>
      <tp>
        <v>150</v>
        <stp/>
        <stp>rtd-mysql</stp>
        <stp>option_day_history_yahoo</stp>
        <stp>AAPL160115P00150000</stp>
        <stp>42101</stp>
        <stp>Strike</stp>
        <tr r="J7" s="8"/>
      </tp>
      <tp>
        <v>127.7</v>
        <stp/>
        <stp>rtd-mysql</stp>
        <stp>quotes_yahoo</stp>
        <stp>AAPL</stp>
        <stp>Open</stp>
        <tr r="I4" s="1"/>
      </tp>
      <tp>
        <v>2.6570000000000001E-3</v>
        <stp/>
        <stp>rtd-mysql</stp>
        <stp>currencies_day_history_yahoo</stp>
        <stp>USDCAD=X</stp>
        <stp>42101</stp>
        <stp>PercentChange</stp>
        <tr r="H8" s="11"/>
      </tp>
      <tp t="s">
        <v/>
        <stp/>
        <stp>rtd-mysql</stp>
        <stp>currencies_day_history_yahoo</stp>
        <stp>USDCHF=X</stp>
        <stp>42101</stp>
        <stp>RTD_LastMessage</stp>
        <tr r="M9" s="11"/>
      </tp>
      <tp t="s">
        <v/>
        <stp/>
        <stp>rtd-mysql</stp>
        <stp>currencies_day_history_yahoo</stp>
        <stp>USDCAD=X</stp>
        <stp>42101</stp>
        <stp>RTD_LastMessage</stp>
        <tr r="M8" s="11"/>
      </tp>
      <tp>
        <v>16.7729</v>
        <stp/>
        <stp>rtd-mysql</stp>
        <stp>fundamentals_day_history_yahoo</stp>
        <stp>MSFT</stp>
        <stp>42101</stp>
        <stp>PE</stp>
        <tr r="AE8" s="6"/>
      </tp>
      <tp>
        <v>43.58</v>
        <stp/>
        <stp>rtd-mysql</stp>
        <stp>quote_day_history_yahoo</stp>
        <stp>YHOO</stp>
        <stp>42101</stp>
        <stp>Low</stp>
        <tr r="K10" s="10"/>
      </tp>
      <tp>
        <v>-8.4699000000000009</v>
        <stp/>
        <stp>rtd-mysql</stp>
        <stp>fundamentals_day_history_yahoo</stp>
        <stp>MSFT</stp>
        <stp>42101</stp>
        <stp>ChangeFromYearHigh</stp>
        <tr r="S8" s="6"/>
      </tp>
      <tp t="s">
        <v/>
        <stp/>
        <stp>rtd-mysql</stp>
        <stp>fundamentals_day_history_yahoo</stp>
        <stp>MSFT</stp>
        <stp>42101</stp>
        <stp>RTD_LastMessage</stp>
        <tr r="BA8" s="6"/>
      </tp>
      <tp>
        <v>126.93</v>
        <stp/>
        <stp>rtd-mysql</stp>
        <stp>fundamentals_day_history_yahoo</stp>
        <stp>AAPL</stp>
        <stp>42101</stp>
        <stp>MA50</stp>
        <tr r="W4" s="6"/>
      </tp>
      <tp>
        <v>41.8401</v>
        <stp/>
        <stp>rtd-mysql</stp>
        <stp>quotes_yahoo</stp>
        <stp>MSFT</stp>
        <stp>Last</stp>
        <tr r="F8" s="1"/>
      </tp>
      <tp t="s">
        <v>35.82 - 46.71</v>
        <stp/>
        <stp>rtd-mysql</stp>
        <stp>fundamentals_day_history_yahoo</stp>
        <stp>ORCL</stp>
        <stp>42101</stp>
        <stp>YearRange</stp>
        <tr r="R9" s="6"/>
      </tp>
      <tp>
        <v>3.6469</v>
        <stp/>
        <stp>rtd-mysql</stp>
        <stp>fundamentals_day_history_yahoo</stp>
        <stp>MSFT</stp>
        <stp>42101</stp>
        <stp>PriceSales</stp>
        <tr r="AR8" s="6"/>
      </tp>
      <tp>
        <v>2.2000000000000002</v>
        <stp/>
        <stp>rtd-mysql</stp>
        <stp>fundamentals_day_history_yahoo</stp>
        <stp>YHOO</stp>
        <stp>42101</stp>
        <stp>ShortRatio</stp>
        <tr r="O10" s="6"/>
      </tp>
      <tp>
        <v>1.6</v>
        <stp/>
        <stp>rtd-mysql</stp>
        <stp>fundamentals_day_history_yahoo</stp>
        <stp>GOOG</stp>
        <stp>42101</stp>
        <stp>ShortRatio</stp>
        <tr r="O6" s="6"/>
      </tp>
      <tp>
        <v>139.59</v>
        <stp/>
        <stp>rtd-mysql</stp>
        <stp>fundamentals_day_history_yahoo</stp>
        <stp>AAPL</stp>
        <stp>42101</stp>
        <stp>OneYearTargetPrice</stp>
        <tr r="AD4" s="6"/>
      </tp>
      <tp>
        <v>-5.5000000000000005E-3</v>
        <stp/>
        <stp>rtd-mysql</stp>
        <stp>fundamentals_day_history_yahoo</stp>
        <stp>GOOG</stp>
        <stp>42101</stp>
        <stp>PercentChangeFromMA200</stp>
        <tr r="AB6" s="6"/>
      </tp>
      <tp>
        <v>-4.6399999999999997E-2</v>
        <stp/>
        <stp>rtd-mysql</stp>
        <stp>fundamentals_day_history_yahoo</stp>
        <stp>YHOO</stp>
        <stp>42101</stp>
        <stp>PercentChangeFromMA200</stp>
        <tr r="AB10" s="6"/>
      </tp>
      <tp>
        <v>-1.0783000000000001E-2</v>
        <stp/>
        <stp>rtd-mysql</stp>
        <stp>currencies_day_history_yahoo</stp>
        <stp>EURUSD=X</stp>
        <stp>42101</stp>
        <stp>PercentChange</stp>
        <tr r="H5" s="11"/>
      </tp>
      <tp>
        <v>44.22</v>
        <stp/>
        <stp>rtd-mysql</stp>
        <stp>quotes_yahoo</stp>
        <stp>YHOO</stp>
        <stp>High</stp>
        <tr r="J10" s="1"/>
      </tp>
      <tp>
        <v>542.69000000000005</v>
        <stp/>
        <stp>rtd-mysql</stp>
        <stp>quotes_yahoo</stp>
        <stp>GOOG</stp>
        <stp>High</stp>
        <tr r="J6" s="1"/>
      </tp>
      <tp>
        <v>4.189E-3</v>
        <stp/>
        <stp>rtd-mysql</stp>
        <stp>currencies_day_history_yahoo</stp>
        <stp>AUDUSD=X</stp>
        <stp>42101</stp>
        <stp>PercentChange</stp>
        <tr r="H4" s="11"/>
      </tp>
      <tp t="s">
        <v>38.5100 - 50.0500</v>
        <stp/>
        <stp>rtd-mysql</stp>
        <stp>fundamentals_day_history_yahoo</stp>
        <stp>MSFT</stp>
        <stp>42101</stp>
        <stp>YearRange</stp>
        <tr r="R8" s="6"/>
      </tp>
      <tp>
        <v>-1.2</v>
        <stp/>
        <stp>rtd-mysql</stp>
        <stp>option_day_history_yahoo</stp>
        <stp>AAPL160115P00150000</stp>
        <stp>42101</stp>
        <stp>Change</stp>
        <tr r="M7" s="8"/>
      </tp>
      <tp>
        <v>0.14000000000000001</v>
        <stp/>
        <stp>rtd-mysql</stp>
        <stp>option_day_history_yahoo</stp>
        <stp>AAPL160115P00100000</stp>
        <stp>42101</stp>
        <stp>Change</stp>
        <tr r="M6" s="8"/>
      </tp>
      <tp>
        <v>-0.3</v>
        <stp/>
        <stp>rtd-mysql</stp>
        <stp>option_day_history_yahoo</stp>
        <stp>AAPL160115C00150000</stp>
        <stp>42101</stp>
        <stp>Change</stp>
        <tr r="M5" s="8"/>
      </tp>
      <tp>
        <v>-1</v>
        <stp/>
        <stp>rtd-mysql</stp>
        <stp>option_day_history_yahoo</stp>
        <stp>AAPL160115C00100000</stp>
        <stp>42101</stp>
        <stp>Change</stp>
        <tr r="M4" s="8"/>
      </tp>
      <tp>
        <v>28.92</v>
        <stp/>
        <stp>rtd-mysql</stp>
        <stp>fundamentals_day_history_yahoo</stp>
        <stp>GOOG</stp>
        <stp>42101</stp>
        <stp>EPSEstCurrentYear</stp>
        <tr r="AG6" s="6"/>
      </tp>
      <tp t="s">
        <v>43.58 - 44.22</v>
        <stp/>
        <stp>rtd-mysql</stp>
        <stp>fundamentals_day_history_yahoo</stp>
        <stp>YHOO</stp>
        <stp>42101</stp>
        <stp>DaysRange</stp>
        <tr r="M10" s="6"/>
      </tp>
      <tp>
        <v>-3.72</v>
        <stp/>
        <stp>rtd-mysql</stp>
        <stp>fundamentals_day_history_yahoo</stp>
        <stp>ORCL</stp>
        <stp>42101</stp>
        <stp>ChangeFromYearHigh</stp>
        <tr r="S9" s="6"/>
      </tp>
      <tp>
        <v>0</v>
        <stp/>
        <stp>rtd-mysql</stp>
        <stp>fundamentals_day_history_yahoo</stp>
        <stp>GOOG</stp>
        <stp>42101</stp>
        <stp>Commission</stp>
        <tr r="AX6" s="6"/>
      </tp>
      <tp>
        <v>0</v>
        <stp/>
        <stp>rtd-mysql</stp>
        <stp>fundamentals_day_history_yahoo</stp>
        <stp>YHOO</stp>
        <stp>42101</stp>
        <stp>Commission</stp>
        <tr r="AX10" s="6"/>
      </tp>
      <tp>
        <v>17.96</v>
        <stp/>
        <stp>rtd-mysql</stp>
        <stp>fundamentals_day_history_yahoo</stp>
        <stp>ORCL</stp>
        <stp>42101</stp>
        <stp>PE</stp>
        <tr r="AE9" s="6"/>
      </tp>
      <tp>
        <v>3.04</v>
        <stp/>
        <stp>rtd-mysql</stp>
        <stp>fundamentals_day_history_yahoo</stp>
        <stp>LNKD</stp>
        <stp>42101</stp>
        <stp>EPSEstCurrentYear</stp>
        <tr r="AG7" s="6"/>
      </tp>
      <tp>
        <v>-0.17079999999999998</v>
        <stp/>
        <stp>rtd-mysql</stp>
        <stp>fundamentals_day_history_yahoo</stp>
        <stp>YHOO</stp>
        <stp>42101</stp>
        <stp>PercentChangeFromYearHigh</stp>
        <tr r="U10" s="6"/>
      </tp>
      <tp>
        <v>8.64</v>
        <stp/>
        <stp>rtd-mysql</stp>
        <stp>fundamentals_day_history_yahoo</stp>
        <stp>AAPL</stp>
        <stp>42101</stp>
        <stp>EPSEstCurrentYear</stp>
        <tr r="AG4" s="6"/>
      </tp>
      <tp>
        <v>42.4726</v>
        <stp/>
        <stp>rtd-mysql</stp>
        <stp>fundamentals_day_history_yahoo</stp>
        <stp>MSFT</stp>
        <stp>42101</stp>
        <stp>MA50</stp>
        <tr r="W8" s="6"/>
      </tp>
      <tp>
        <v>-6.7000000000000002E-3</v>
        <stp/>
        <stp>rtd-mysql</stp>
        <stp>currencies_day_history_yahoo</stp>
        <stp>GBPUSD=X</stp>
        <stp>42101</stp>
        <stp>Change</stp>
        <tr r="G6" s="11"/>
      </tp>
      <tp>
        <v>11</v>
        <stp/>
        <stp>rtd-mysql</stp>
        <stp>fundamentals_day_history_yahoo</stp>
        <stp>ORCL</stp>
        <stp>42101</stp>
        <stp>BookValue</stp>
        <tr r="AP9" s="6"/>
      </tp>
      <tp>
        <v>2.5</v>
        <stp/>
        <stp>rtd-mysql</stp>
        <stp>fundamentals_day_history_yahoo</stp>
        <stp>ORCL</stp>
        <stp>42101</stp>
        <stp>ShortRatio</stp>
        <tr r="O9" s="6"/>
      </tp>
      <tp>
        <v>248.51</v>
        <stp/>
        <stp>rtd-mysql</stp>
        <stp>quote_day_history_yahoo</stp>
        <stp>LNKD</stp>
        <stp>42101</stp>
        <stp>Low</stp>
        <tr r="K7" s="10"/>
      </tp>
      <tp>
        <v>2.7699999999999999E-2</v>
        <stp/>
        <stp>rtd-mysql</stp>
        <stp>fundamentals_day_history_yahoo</stp>
        <stp>ORCL</stp>
        <stp>42101</stp>
        <stp>PercentChangeFromMA200</stp>
        <tr r="AB9" s="6"/>
      </tp>
      <tp>
        <v>261.99</v>
        <stp/>
        <stp>rtd-mysql</stp>
        <stp>fundamentals_day_history_yahoo</stp>
        <stp>LNKD</stp>
        <stp>42101</stp>
        <stp>MA50</stp>
        <tr r="W7" s="6"/>
      </tp>
      <tp>
        <v>252.04</v>
        <stp/>
        <stp>rtd-mysql</stp>
        <stp>quotes_yahoo</stp>
        <stp>LNKD</stp>
        <stp>Last</stp>
        <tr r="F7" s="1"/>
      </tp>
      <tp>
        <v>43.48</v>
        <stp/>
        <stp>rtd-mysql</stp>
        <stp>quotes_yahoo</stp>
        <stp>ORCL</stp>
        <stp>High</stp>
        <tr r="J9" s="1"/>
      </tp>
      <tp t="s">
        <v/>
        <stp/>
        <stp>rtd-mysql</stp>
        <stp>quote_day_history_yahoo</stp>
        <stp>FB</stp>
        <stp>42101</stp>
        <stp>RTD_LastMessage</stp>
        <tr r="N5" s="10"/>
      </tp>
      <tp>
        <v>11.18</v>
        <stp/>
        <stp>rtd-mysql</stp>
        <stp>fundamentals_day_history_yahoo</stp>
        <stp>MSFT</stp>
        <stp>42101</stp>
        <stp>BookValue</stp>
        <tr r="AP8" s="6"/>
      </tp>
      <tp t="s">
        <v>AAPL</v>
        <stp/>
        <stp>rtd-mysql</stp>
        <stp>option_day_history_yahoo</stp>
        <stp>AAPL160115C00150000</stp>
        <stp>42101</stp>
        <stp>Symbol</stp>
        <tr r="G5" s="8"/>
      </tp>
      <tp t="s">
        <v>AAPL</v>
        <stp/>
        <stp>rtd-mysql</stp>
        <stp>option_day_history_yahoo</stp>
        <stp>AAPL160115C00100000</stp>
        <stp>42101</stp>
        <stp>Symbol</stp>
        <tr r="G4" s="8"/>
      </tp>
      <tp t="s">
        <v>AAPL</v>
        <stp/>
        <stp>rtd-mysql</stp>
        <stp>option_day_history_yahoo</stp>
        <stp>AAPL160115P00150000</stp>
        <stp>42101</stp>
        <stp>Symbol</stp>
        <tr r="G7" s="8"/>
      </tp>
      <tp>
        <v>14.06</v>
        <stp/>
        <stp>rtd-mysql</stp>
        <stp>fundamentals_day_history_yahoo</stp>
        <stp>LNKD</stp>
        <stp>42101</stp>
        <stp>PriceSales</stp>
        <tr r="AR7" s="6"/>
      </tp>
      <tp t="s">
        <v>AAPL</v>
        <stp/>
        <stp>rtd-mysql</stp>
        <stp>option_day_history_yahoo</stp>
        <stp>AAPL160115P00100000</stp>
        <stp>42101</stp>
        <stp>Symbol</stp>
        <tr r="G6" s="8"/>
      </tp>
      <tp>
        <v>2.96</v>
        <stp/>
        <stp>rtd-mysql</stp>
        <stp>option_day_history_yahoo</stp>
        <stp>AAPL160115P00100000</stp>
        <stp>42101</stp>
        <stp>Ask</stp>
        <tr r="Q6" s="8"/>
      </tp>
      <tp t="s">
        <v/>
        <stp/>
        <stp>rtd-mysql</stp>
        <stp>quotes_yahoo</stp>
        <stp>YHOO</stp>
        <stp>RTD_LastMessage</stp>
        <tr r="N10" s="1"/>
      </tp>
      <tp>
        <v>43.31</v>
        <stp/>
        <stp>rtd-mysql</stp>
        <stp>fundamentals_day_history_yahoo</stp>
        <stp>ORCL</stp>
        <stp>42101</stp>
        <stp>MA50</stp>
        <tr r="W9" s="6"/>
      </tp>
      <tp>
        <v>-7.4609999999999998E-3</v>
        <stp/>
        <stp>rtd-mysql</stp>
        <stp>currencies_day_history_yahoo</stp>
        <stp>NZDUSD=X</stp>
        <stp>42101</stp>
        <stp>PercentChange</stp>
        <tr r="H7" s="11"/>
      </tp>
      <tp>
        <v>-1.18E-2</v>
        <stp/>
        <stp>rtd-mysql</stp>
        <stp>currencies_day_history_yahoo</stp>
        <stp>EURUSD=X</stp>
        <stp>42101</stp>
        <stp>Change</stp>
        <tr r="G5" s="11"/>
      </tp>
      <tp t="s">
        <v/>
        <stp/>
        <stp>rtd-mysql</stp>
        <stp>currencies_day_history_yahoo</stp>
        <stp>USDJPY=X</stp>
        <stp>42101</stp>
        <stp>RTD_LastMessage</stp>
        <tr r="M10" s="11"/>
      </tp>
      <tp>
        <v>-8.99</v>
        <stp/>
        <stp>rtd-mysql</stp>
        <stp>fundamentals_day_history_yahoo</stp>
        <stp>YHOO</stp>
        <stp>42101</stp>
        <stp>ChangeFromYearHigh</stp>
        <tr r="S10" s="6"/>
      </tp>
      <tp>
        <v>0</v>
        <stp/>
        <stp>rtd-mysql</stp>
        <stp>fundamentals_day_history_yahoo</stp>
        <stp>ORCL</stp>
        <stp>42101</stp>
        <stp>Commission</stp>
        <tr r="AX9" s="6"/>
      </tp>
      <tp>
        <v>-62.18</v>
        <stp/>
        <stp>rtd-mysql</stp>
        <stp>fundamentals_day_history_yahoo</stp>
        <stp>GOOG</stp>
        <stp>42101</stp>
        <stp>ChangeFromYearHigh</stp>
        <tr r="S6" s="6"/>
      </tp>
      <tp>
        <v>25.6</v>
        <stp/>
        <stp>rtd-mysql</stp>
        <stp>fundamentals_day_history_yahoo</stp>
        <stp>GOOG</stp>
        <stp>42101</stp>
        <stp>PE</stp>
        <tr r="AE6" s="6"/>
      </tp>
      <tp>
        <v>5.86</v>
        <stp/>
        <stp>rtd-mysql</stp>
        <stp>fundamentals_day_history_yahoo</stp>
        <stp>YHOO</stp>
        <stp>42101</stp>
        <stp>PE</stp>
        <tr r="AE10" s="6"/>
      </tp>
      <tp>
        <v>2.91</v>
        <stp/>
        <stp>rtd-mysql</stp>
        <stp>option_day_history_yahoo</stp>
        <stp>AAPL160115P00100000</stp>
        <stp>42101</stp>
        <stp>Bid</stp>
        <tr r="P6" s="8"/>
      </tp>
      <tp>
        <v>536</v>
        <stp/>
        <stp>rtd-mysql</stp>
        <stp>quote_day_history_yahoo</stp>
        <stp>GOOG</stp>
        <stp>42101</stp>
        <stp>Low</stp>
        <tr r="K6" s="10"/>
      </tp>
      <tp>
        <v>41.91</v>
        <stp/>
        <stp>rtd-mysql</stp>
        <stp>quotes_yahoo</stp>
        <stp>MSFT</stp>
        <stp>High</stp>
        <tr r="J8" s="1"/>
      </tp>
      <tp>
        <v>1.2942E-2</v>
        <stp/>
        <stp>rtd-mysql</stp>
        <stp>currencies_day_history_yahoo</stp>
        <stp>USDSEK=X</stp>
        <stp>42101</stp>
        <stp>PercentChange</stp>
        <tr r="H11" s="11"/>
      </tp>
      <tp>
        <v>3.7160000000000002</v>
        <stp/>
        <stp>rtd-mysql</stp>
        <stp>fundamentals_day_history_yahoo</stp>
        <stp>MSFT</stp>
        <stp>42101</stp>
        <stp>PriceBook</stp>
        <tr r="AQ8" s="6"/>
      </tp>
      <tp>
        <v>2.2339999999999999E-2</v>
        <stp/>
        <stp>rtd-mysql</stp>
        <stp>fundamentals_day_history_yahoo</stp>
        <stp>FB</stp>
        <stp>42101</stp>
        <stp>PercentChangeFromMA50</stp>
        <tr r="AA5" s="6"/>
      </tp>
      <tp>
        <v>28.8</v>
        <stp/>
        <stp>rtd-mysql</stp>
        <stp>option_day_history_yahoo</stp>
        <stp>AAPL160115P00150000</stp>
        <stp>42101</stp>
        <stp>Ask</stp>
        <tr r="Q7" s="8"/>
      </tp>
      <tp>
        <v>43.765000000000001</v>
        <stp/>
        <stp>rtd-mysql</stp>
        <stp>quotes_yahoo</stp>
        <stp>YHOO</stp>
        <stp>Last</stp>
        <tr r="F10" s="1"/>
      </tp>
      <tp>
        <v>539.91999999999996</v>
        <stp/>
        <stp>rtd-mysql</stp>
        <stp>quotes_yahoo</stp>
        <stp>GOOG</stp>
        <stp>Last</stp>
        <tr r="F6" s="1"/>
      </tp>
      <tp>
        <v>3.91</v>
        <stp/>
        <stp>rtd-mysql</stp>
        <stp>fundamentals_day_history_yahoo</stp>
        <stp>ORCL</stp>
        <stp>42101</stp>
        <stp>PriceBook</stp>
        <tr r="AQ9" s="6"/>
      </tp>
      <tp>
        <v>0.87986111111111109</v>
        <stp/>
        <stp>rtd-mysql</stp>
        <stp>currencies_day_history_yahoo</stp>
        <stp>USDJPY=X</stp>
        <stp>42101</stp>
        <stp>LastTradeTime</stp>
        <tr r="E10" s="11"/>
      </tp>
      <tp>
        <v>5.54</v>
        <stp/>
        <stp>rtd-mysql</stp>
        <stp>fundamentals_day_history_yahoo</stp>
        <stp>GOOG</stp>
        <stp>42101</stp>
        <stp>PriceSales</stp>
        <tr r="AR6" s="6"/>
      </tp>
      <tp>
        <v>8.85</v>
        <stp/>
        <stp>rtd-mysql</stp>
        <stp>fundamentals_day_history_yahoo</stp>
        <stp>YHOO</stp>
        <stp>42101</stp>
        <stp>PriceSales</stp>
        <tr r="AR10" s="6"/>
      </tp>
      <tp>
        <v>2</v>
        <stp/>
        <stp>rtd-mysql</stp>
        <stp>fundamentals_day_history_yahoo</stp>
        <stp>MSFT</stp>
        <stp>42101</stp>
        <stp>ShortRatio</stp>
        <tr r="O8" s="6"/>
      </tp>
      <tp>
        <v>-8.1364999999999993E-2</v>
        <stp/>
        <stp>rtd-mysql</stp>
        <stp>fundamentals_day_history_yahoo</stp>
        <stp>MSFT</stp>
        <stp>42101</stp>
        <stp>PercentChangeFromMA200</stp>
        <tr r="AB8" s="6"/>
      </tp>
      <tp>
        <v>-5.67E-2</v>
        <stp/>
        <stp>rtd-mysql</stp>
        <stp>fundamentals_day_history_yahoo</stp>
        <stp>AAPL</stp>
        <stp>42101</stp>
        <stp>PercentChangeFromYearHigh</stp>
        <tr r="U4" s="6"/>
      </tp>
      <tp>
        <v>2.57</v>
        <stp/>
        <stp>rtd-mysql</stp>
        <stp>fundamentals_day_history_yahoo</stp>
        <stp>FB</stp>
        <stp>42101</stp>
        <stp>EPSEstNextYear</stp>
        <tr r="AI5" s="6"/>
      </tp>
      <tp>
        <v>-26.4</v>
        <stp/>
        <stp>rtd-mysql</stp>
        <stp>fundamentals_day_history_yahoo</stp>
        <stp>LNKD</stp>
        <stp>42101</stp>
        <stp>ChangeFromYearHigh</stp>
        <tr r="S7" s="6"/>
      </tp>
      <tp>
        <v>0</v>
        <stp/>
        <stp>rtd-mysql</stp>
        <stp>fundamentals_day_history_yahoo</stp>
        <stp>LNKD</stp>
        <stp>42101</stp>
        <stp>PE</stp>
        <tr r="AE7" s="6"/>
      </tp>
      <tp t="s">
        <v/>
        <stp/>
        <stp>rtd-mysql</stp>
        <stp>quotes_yahoo</stp>
        <stp>GOOG</stp>
        <stp>RTD_LastMessage</stp>
        <tr r="N6" s="1"/>
      </tp>
      <tp t="s">
        <v>125.98 - 128.12</v>
        <stp/>
        <stp>rtd-mysql</stp>
        <stp>fundamentals_day_history_yahoo</stp>
        <stp>AAPL</stp>
        <stp>42101</stp>
        <stp>DaysRange</stp>
        <tr r="M4" s="6"/>
      </tp>
      <tp>
        <v>0</v>
        <stp/>
        <stp>rtd-mysql</stp>
        <stp>fundamentals_day_history_yahoo</stp>
        <stp>MSFT</stp>
        <stp>42101</stp>
        <stp>Commission</stp>
        <tr r="AX8" s="6"/>
      </tp>
      <tp>
        <v>28.65</v>
        <stp/>
        <stp>rtd-mysql</stp>
        <stp>option_day_history_yahoo</stp>
        <stp>AAPL160115P00150000</stp>
        <stp>42101</stp>
        <stp>Bid</stp>
        <tr r="P7" s="8"/>
      </tp>
      <tp t="s">
        <v/>
        <stp/>
        <stp>rtd-mysql</stp>
        <stp>quotes_yahoo</stp>
        <stp>LNKD</stp>
        <stp>RTD_LastMessage</stp>
        <tr r="N7" s="1"/>
      </tp>
      <tp>
        <v>42.99</v>
        <stp/>
        <stp>rtd-mysql</stp>
        <stp>quotes_yahoo</stp>
        <stp>ORCL</stp>
        <stp>Open</stp>
        <tr r="I9" s="1"/>
      </tp>
      <tp>
        <v>0.87986111111111109</v>
        <stp/>
        <stp>rtd-mysql</stp>
        <stp>currencies_day_history_yahoo</stp>
        <stp>USDCAD=X</stp>
        <stp>42101</stp>
        <stp>LastTradeTime</stp>
        <tr r="E8" s="11"/>
      </tp>
      <tp>
        <v>3.49</v>
        <stp/>
        <stp>rtd-mysql</stp>
        <stp>fundamentals_day_history_yahoo</stp>
        <stp>GOOG</stp>
        <stp>42101</stp>
        <stp>PriceBook</stp>
        <tr r="AQ6" s="6"/>
      </tp>
      <tp t="s">
        <v/>
        <stp/>
        <stp>rtd-mysql</stp>
        <stp>fundamentals_day_history_yahoo</stp>
        <stp>GOOG</stp>
        <stp>42101</stp>
        <stp>RTD_LastMessage</stp>
        <tr r="BA6" s="6"/>
      </tp>
      <tp>
        <v>9.3699999999999992</v>
        <stp/>
        <stp>rtd-mysql</stp>
        <stp>fundamentals_day_history_yahoo</stp>
        <stp>LNKD</stp>
        <stp>42101</stp>
        <stp>PriceBook</stp>
        <tr r="AQ7" s="6"/>
      </tp>
      <tp>
        <v>127.01900000000001</v>
        <stp/>
        <stp>rtd-mysql</stp>
        <stp>quotes_yahoo</stp>
        <stp>AAPL</stp>
        <stp>Last</stp>
        <tr r="F4" s="1"/>
      </tp>
      <tp>
        <v>-4.4840000000000001E-3</v>
        <stp/>
        <stp>rtd-mysql</stp>
        <stp>currencies_day_history_yahoo</stp>
        <stp>GBPUSD=X</stp>
        <stp>42101</stp>
        <stp>PercentChange</stp>
        <tr r="H6" s="11"/>
      </tp>
      <tp>
        <v>0.87986111111111109</v>
        <stp/>
        <stp>rtd-mysql</stp>
        <stp>currencies_day_history_yahoo</stp>
        <stp>USDCHF=X</stp>
        <stp>42101</stp>
        <stp>LastTradeTime</stp>
        <tr r="E9" s="11"/>
      </tp>
      <tp>
        <v>127.35</v>
        <stp/>
        <stp>rtd-mysql</stp>
        <stp>fundamentals_day_history_yahoo</stp>
        <stp>AAPL</stp>
        <stp>42101</stp>
        <stp>PrevClose</stp>
        <tr r="N4" s="6"/>
      </tp>
      <tp>
        <v>41.35</v>
        <stp/>
        <stp>rtd-mysql</stp>
        <stp>fundamentals_day_history_yahoo</stp>
        <stp>YHOO</stp>
        <stp>42101</stp>
        <stp>BookValue</stp>
        <tr r="AP10" s="6"/>
      </tp>
      <tp>
        <v>46.97</v>
        <stp/>
        <stp>rtd-mysql</stp>
        <stp>fundamentals_day_history_yahoo</stp>
        <stp>MSFT</stp>
        <stp>42101</stp>
        <stp>OneYearTargetPrice</stp>
        <tr r="AD8" s="6"/>
      </tp>
      <tp>
        <v>3.71</v>
        <stp/>
        <stp>rtd-mysql</stp>
        <stp>fundamentals_day_history_yahoo</stp>
        <stp>AAPL</stp>
        <stp>42101</stp>
        <stp>PriceSales</stp>
        <tr r="AR4" s="6"/>
      </tp>
      <tp t="s">
        <v/>
        <stp/>
        <stp>rtd-mysql</stp>
        <stp>quotes_yahoo</stp>
        <stp>MSFT</stp>
        <stp>RTD_LastMessage</stp>
        <tr r="N8" s="1"/>
      </tp>
      <tp t="s">
        <v/>
        <stp/>
        <stp>rtd-mysql</stp>
        <stp>currencies_day_history_yahoo</stp>
        <stp>USDSEK=X</stp>
        <stp>42101</stp>
        <stp>RTD_LastMessage</stp>
        <tr r="M11" s="11"/>
      </tp>
      <tp t="s">
        <v/>
        <stp/>
        <stp>rtd-mysql</stp>
        <stp>fundamentals_day_history_yahoo</stp>
        <stp>LNKD</stp>
        <stp>42101</stp>
        <stp>RTD_LastMessage</stp>
        <tr r="BA7" s="6"/>
      </tp>
      <tp t="s">
        <v/>
        <stp/>
        <stp>rtd-mysql</stp>
        <stp>quotes_yahoo</stp>
        <stp>ORCL</stp>
        <stp>RTD_LastMessage</stp>
        <tr r="N9" s="1"/>
      </tp>
      <tp>
        <v>26.59</v>
        <stp/>
        <stp>rtd-mysql</stp>
        <stp>fundamentals_day_history_yahoo</stp>
        <stp>LNKD</stp>
        <stp>42101</stp>
        <stp>BookValue</stp>
        <tr r="AP7" s="6"/>
      </tp>
      <tp>
        <v>41.5</v>
        <stp/>
        <stp>rtd-mysql</stp>
        <stp>quotes_yahoo</stp>
        <stp>MSFT</stp>
        <stp>Open</stp>
        <tr r="I8" s="1"/>
      </tp>
      <tp t="s">
        <v/>
        <stp/>
        <stp>rtd-mysql</stp>
        <stp>currencies_day_history_yahoo</stp>
        <stp>NZDUSD=X</stp>
        <stp>42101</stp>
        <stp>RTD_LastMessage</stp>
        <tr r="M7" s="11"/>
      </tp>
      <tp t="s">
        <v/>
        <stp/>
        <stp>rtd-mysql</stp>
        <stp>currencies_day_history_yahoo</stp>
        <stp>AUDUSD=X</stp>
        <stp>42101</stp>
        <stp>RTD_LastMessage</stp>
        <tr r="M4" s="11"/>
      </tp>
      <tp t="s">
        <v/>
        <stp/>
        <stp>rtd-mysql</stp>
        <stp>currencies_day_history_yahoo</stp>
        <stp>GBPUSD=X</stp>
        <stp>42101</stp>
        <stp>RTD_LastMessage</stp>
        <tr r="M6" s="11"/>
      </tp>
      <tp t="s">
        <v/>
        <stp/>
        <stp>rtd-mysql</stp>
        <stp>currencies_day_history_yahoo</stp>
        <stp>EURUSD=X</stp>
        <stp>42101</stp>
        <stp>RTD_LastMessage</stp>
        <tr r="M5" s="11"/>
      </tp>
      <tp>
        <v>153.63999999999999</v>
        <stp/>
        <stp>rtd-mysql</stp>
        <stp>fundamentals_day_history_yahoo</stp>
        <stp>GOOG</stp>
        <stp>42101</stp>
        <stp>BookValue</stp>
        <tr r="AP6" s="6"/>
      </tp>
      <tp>
        <v>-7.57</v>
        <stp/>
        <stp>rtd-mysql</stp>
        <stp>fundamentals_day_history_yahoo</stp>
        <stp>AAPL</stp>
        <stp>42101</stp>
        <stp>ChangeFromYearHigh</stp>
        <tr r="S4" s="6"/>
      </tp>
      <tp>
        <v>17.07</v>
        <stp/>
        <stp>rtd-mysql</stp>
        <stp>fundamentals_day_history_yahoo</stp>
        <stp>AAPL</stp>
        <stp>42101</stp>
        <stp>PE</stp>
        <tr r="AE4" s="6"/>
      </tp>
      <tp>
        <v>0.87986111111111109</v>
        <stp/>
        <stp>rtd-mysql</stp>
        <stp>currencies_day_history_yahoo</stp>
        <stp>AUDUSD=X</stp>
        <stp>42101</stp>
        <stp>LastTradeTime</stp>
        <tr r="E4" s="11"/>
      </tp>
      <tp>
        <v>0.87986111111111109</v>
        <stp/>
        <stp>rtd-mysql</stp>
        <stp>currencies_day_history_yahoo</stp>
        <stp>EURUSD=X</stp>
        <stp>42101</stp>
        <stp>LastTradeTime</stp>
        <tr r="E5" s="11"/>
      </tp>
      <tp>
        <v>1.798</v>
        <stp/>
        <stp>rtd-mysql</stp>
        <stp>fundamentals_day_history_yahoo</stp>
        <stp>FB</stp>
        <stp>42101</stp>
        <stp>ChangeFromMA50</stp>
        <tr r="Y5" s="6"/>
      </tp>
      <tp t="s">
        <v>6.23B</v>
        <stp/>
        <stp>rtd-mysql</stp>
        <stp>fundamentals_day_history_yahoo</stp>
        <stp>FB</stp>
        <stp>42101</stp>
        <stp>EBITDA</stp>
        <tr r="AU5" s="6"/>
      </tp>
      <tp t="s">
        <v>73.05 - 133.60</v>
        <stp/>
        <stp>rtd-mysql</stp>
        <stp>fundamentals_day_history_yahoo</stp>
        <stp>AAPL</stp>
        <stp>42101</stp>
        <stp>YearRange</stp>
        <tr r="R4" s="6"/>
      </tp>
      <tp>
        <v>1.06</v>
        <stp/>
        <stp>rtd-mysql</stp>
        <stp>fundamentals_day_history_yahoo</stp>
        <stp>YHOO</stp>
        <stp>42101</stp>
        <stp>PriceBook</stp>
        <tr r="AQ10" s="6"/>
      </tp>
      <tp>
        <v>46.34</v>
        <stp/>
        <stp>rtd-mysql</stp>
        <stp>fundamentals_day_history_yahoo</stp>
        <stp>ORCL</stp>
        <stp>42101</stp>
        <stp>OneYearTargetPrice</stp>
        <tr r="AD9" s="6"/>
      </tp>
      <tp>
        <v>248.51</v>
        <stp/>
        <stp>rtd-mysql</stp>
        <stp>quotes_yahoo</stp>
        <stp>LNKD</stp>
        <stp>Open</stp>
        <tr r="I7" s="1"/>
      </tp>
      <tp t="s">
        <v>136.02 - 276.18</v>
        <stp/>
        <stp>rtd-mysql</stp>
        <stp>fundamentals_day_history_yahoo</stp>
        <stp>LNKD</stp>
        <stp>42101</stp>
        <stp>YearRange</stp>
        <tr r="R7" s="6"/>
      </tp>
      <tp t="s">
        <v/>
        <stp/>
        <stp>rtd-mysql</stp>
        <stp>fundamentals_day_history_yahoo</stp>
        <stp>YHOO</stp>
        <stp>42101</stp>
        <stp>RTD_LastMessage</stp>
        <tr r="BA10" s="6"/>
      </tp>
      <tp>
        <v>41.31</v>
        <stp/>
        <stp>rtd-mysql</stp>
        <stp>quote_day_history_yahoo</stp>
        <stp>MSFT</stp>
        <stp>42101</stp>
        <stp>Low</stp>
        <tr r="K8" s="10"/>
      </tp>
      <tp>
        <v>0.87986111111111109</v>
        <stp/>
        <stp>rtd-mysql</stp>
        <stp>currencies_day_history_yahoo</stp>
        <stp>NZDUSD=X</stp>
        <stp>42101</stp>
        <stp>LastTradeTime</stp>
        <tr r="E7" s="11"/>
      </tp>
      <tp t="s">
        <v>487.56 - 599.65</v>
        <stp/>
        <stp>rtd-mysql</stp>
        <stp>fundamentals_day_history_yahoo</stp>
        <stp>GOOG</stp>
        <stp>42101</stp>
        <stp>YearRange</stp>
        <tr r="R6" s="6"/>
      </tp>
      <tp>
        <v>0</v>
        <stp/>
        <stp>rtd-mysql</stp>
        <stp>fundamentals_day_history_yahoo</stp>
        <stp>AAPL</stp>
        <stp>42101</stp>
        <stp>Commission</stp>
        <tr r="AX4" s="6"/>
      </tp>
      <tp>
        <v>28.25</v>
        <stp/>
        <stp>rtd-mysql</stp>
        <stp>option_day_history_yahoo</stp>
        <stp>AAPL160115C00100000</stp>
        <stp>42101</stp>
        <stp>Bid</stp>
        <tr r="P4" s="8"/>
      </tp>
      <tp>
        <v>2.38</v>
        <stp/>
        <stp>rtd-mysql</stp>
        <stp>fundamentals_day_history_yahoo</stp>
        <stp>MSFT</stp>
        <stp>42101</stp>
        <stp>EPSEstCurrentYear</stp>
        <tr r="AG8" s="6"/>
      </tp>
      <tp>
        <v>128.12200000000001</v>
        <stp/>
        <stp>rtd-mysql</stp>
        <stp>quotes_yahoo</stp>
        <stp>AAPL</stp>
        <stp>High</stp>
        <tr r="J4" s="1"/>
      </tp>
      <tp>
        <v>28.35</v>
        <stp/>
        <stp>rtd-mysql</stp>
        <stp>option_day_history_yahoo</stp>
        <stp>AAPL160115C00100000</stp>
        <stp>42101</stp>
        <stp>Ask</stp>
        <tr r="Q4" s="8"/>
      </tp>
      <tp>
        <v>2.87</v>
        <stp/>
        <stp>rtd-mysql</stp>
        <stp>fundamentals_day_history_yahoo</stp>
        <stp>ORCL</stp>
        <stp>42101</stp>
        <stp>EPSEstCurrentYear</stp>
        <tr r="AG9" s="6"/>
      </tp>
      <tp>
        <v>21.17</v>
        <stp/>
        <stp>rtd-mysql</stp>
        <stp>fundamentals_day_history_yahoo</stp>
        <stp>AAPL</stp>
        <stp>42101</stp>
        <stp>BookValue</stp>
        <tr r="AP4" s="6"/>
      </tp>
      <tp>
        <v>43.67</v>
        <stp/>
        <stp>rtd-mysql</stp>
        <stp>fundamentals_day_history_yahoo</stp>
        <stp>YHOO</stp>
        <stp>42101</stp>
        <stp>PrevClose</stp>
        <tr r="N10" s="6"/>
      </tp>
      <tp>
        <v>1.1000000000000001</v>
        <stp/>
        <stp>rtd-mysql</stp>
        <stp>fundamentals_day_history_yahoo</stp>
        <stp>AAPL</stp>
        <stp>42101</stp>
        <stp>ShortRatio</stp>
        <tr r="O4" s="6"/>
      </tp>
      <tp t="s">
        <v/>
        <stp/>
        <stp>rtd-mysql</stp>
        <stp>fundamentals_day_history_yahoo</stp>
        <stp>AAPL</stp>
        <stp>42101</stp>
        <stp>RTD_LastMessage</stp>
        <tr r="BA4" s="6"/>
      </tp>
      <tp>
        <v>57.61</v>
        <stp/>
        <stp>rtd-mysql</stp>
        <stp>fundamentals_day_history_yahoo</stp>
        <stp>YHOO</stp>
        <stp>42101</stp>
        <stp>OneYearTargetPrice</stp>
        <tr r="AD10" s="6"/>
      </tp>
      <tp t="s">
        <v/>
        <stp/>
        <stp>rtd-mysql</stp>
        <stp>fundamentals_day_history_yahoo</stp>
        <stp>ORCL</stp>
        <stp>42101</stp>
        <stp>RTD_LastMessage</stp>
        <tr r="BA9" s="6"/>
      </tp>
      <tp>
        <v>645</v>
        <stp/>
        <stp>rtd-mysql</stp>
        <stp>fundamentals_day_history_yahoo</stp>
        <stp>GOOG</stp>
        <stp>42101</stp>
        <stp>OneYearTargetPrice</stp>
        <tr r="AD6" s="6"/>
      </tp>
      <tp>
        <v>0.1048</v>
        <stp/>
        <stp>rtd-mysql</stp>
        <stp>fundamentals_day_history_yahoo</stp>
        <stp>AAPL</stp>
        <stp>42101</stp>
        <stp>PercentChangeFromMA200</stp>
        <tr r="AB4" s="6"/>
      </tp>
      <tp>
        <v>43.95</v>
        <stp/>
        <stp>rtd-mysql</stp>
        <stp>fundamentals_day_history_yahoo</stp>
        <stp>YHOO</stp>
        <stp>42101</stp>
        <stp>MA50</stp>
        <tr r="W10" s="6"/>
      </tp>
      <tp>
        <v>43.73</v>
        <stp/>
        <stp>rtd-mysql</stp>
        <stp>quotes_yahoo</stp>
        <stp>YHOO</stp>
        <stp>Open</stp>
        <tr r="I10" s="1"/>
      </tp>
      <tp>
        <v>-0.16922899999999999</v>
        <stp/>
        <stp>rtd-mysql</stp>
        <stp>fundamentals_day_history_yahoo</stp>
        <stp>MSFT</stp>
        <stp>42101</stp>
        <stp>PercentChangeFromYearHigh</stp>
        <tr r="U8" s="6"/>
      </tp>
      <tp>
        <v>537.59</v>
        <stp/>
        <stp>rtd-mysql</stp>
        <stp>quotes_yahoo</stp>
        <stp>GOOG</stp>
        <stp>Open</stp>
        <tr r="I6" s="1"/>
      </tp>
      <tp>
        <v>3.2000000000000002E-3</v>
        <stp/>
        <stp>rtd-mysql</stp>
        <stp>currencies_day_history_yahoo</stp>
        <stp>AUDUSD=X</stp>
        <stp>42101</stp>
        <stp>Change</stp>
        <tr r="G4" s="11"/>
      </tp>
      <tp>
        <v>-5.5999999999999999E-3</v>
        <stp/>
        <stp>rtd-mysql</stp>
        <stp>currencies_day_history_yahoo</stp>
        <stp>NZDUSD=X</stp>
        <stp>42101</stp>
        <stp>Change</stp>
        <tr r="G7" s="11"/>
      </tp>
      <tp>
        <v>536.77</v>
        <stp/>
        <stp>rtd-mysql</stp>
        <stp>fundamentals_day_history_yahoo</stp>
        <stp>GOOG</stp>
        <stp>42101</stp>
        <stp>PrevClose</stp>
        <tr r="N6" s="6"/>
      </tp>
      <tp>
        <v>0.1109</v>
        <stp/>
        <stp>rtd-mysql</stp>
        <stp>currencies_day_history_yahoo</stp>
        <stp>USDSEK=X</stp>
        <stp>42101</stp>
        <stp>Change</stp>
        <tr r="G11" s="11"/>
      </tp>
      <tp>
        <v>3.3E-3</v>
        <stp/>
        <stp>rtd-mysql</stp>
        <stp>currencies_day_history_yahoo</stp>
        <stp>USDCAD=X</stp>
        <stp>42101</stp>
        <stp>Change</stp>
        <tr r="G8" s="11"/>
      </tp>
      <tp>
        <v>8.5000000000000006E-3</v>
        <stp/>
        <stp>rtd-mysql</stp>
        <stp>currencies_day_history_yahoo</stp>
        <stp>USDCHF=X</stp>
        <stp>42101</stp>
        <stp>Change</stp>
        <tr r="G9" s="11"/>
      </tp>
      <tp t="s">
        <v>42.94 - 43.48</v>
        <stp/>
        <stp>rtd-mysql</stp>
        <stp>fundamentals_day_history_yahoo</stp>
        <stp>ORCL</stp>
        <stp>42101</stp>
        <stp>DaysRange</stp>
        <tr r="M9" s="6"/>
      </tp>
      <tp>
        <v>0.90249999999999997</v>
        <stp/>
        <stp>rtd-mysql</stp>
        <stp>currencies_day_history_yahoo</stp>
        <stp>USDJPY=X</stp>
        <stp>42101</stp>
        <stp>Change</stp>
        <tr r="G10" s="11"/>
      </tp>
      <tp>
        <v>3.9</v>
        <stp/>
        <stp>rtd-mysql</stp>
        <stp>option_day_history_yahoo</stp>
        <stp>AAPL160115C00150000</stp>
        <stp>42101</stp>
        <stp>Bid</stp>
        <tr r="P5" s="8"/>
      </tp>
      <tp>
        <v>-7.9600000000000004E-2</v>
        <stp/>
        <stp>rtd-mysql</stp>
        <stp>fundamentals_day_history_yahoo</stp>
        <stp>ORCL</stp>
        <stp>42101</stp>
        <stp>PercentChangeFromYearHigh</stp>
        <tr r="U9" s="6"/>
      </tp>
      <tp>
        <v>249.31</v>
        <stp/>
        <stp>rtd-mysql</stp>
        <stp>fundamentals_day_history_yahoo</stp>
        <stp>LNKD</stp>
        <stp>42101</stp>
        <stp>PrevClose</stp>
        <tr r="N7" s="6"/>
      </tp>
      <tp t="s">
        <v>41.3100 - 41.9100</v>
        <stp/>
        <stp>rtd-mysql</stp>
        <stp>fundamentals_day_history_yahoo</stp>
        <stp>MSFT</stp>
        <stp>42101</stp>
        <stp>DaysRange</stp>
        <tr r="M8" s="6"/>
      </tp>
      <tp t="s">
        <v/>
        <stp/>
        <stp>rtd-mysql</stp>
        <stp>fundamentals_day_history_yahoo</stp>
        <stp>FB</stp>
        <stp>42101</stp>
        <stp>RTD_LastMessage</stp>
        <tr r="BA5" s="6"/>
      </tp>
      <tp>
        <v>7.5549999999999992E-3</v>
        <stp/>
        <stp>rtd-mysql</stp>
        <stp>currencies_day_history_yahoo</stp>
        <stp>USDJPY=X</stp>
        <stp>42101</stp>
        <stp>PercentChange</stp>
        <tr r="H10" s="11"/>
      </tp>
      <tp>
        <v>6.02</v>
        <stp/>
        <stp>rtd-mysql</stp>
        <stp>fundamentals_day_history_yahoo</stp>
        <stp>AAPL</stp>
        <stp>42101</stp>
        <stp>PriceBook</stp>
        <tr r="AQ4" s="6"/>
      </tp>
      <tp t="s">
        <v>32.15 - 52.62</v>
        <stp/>
        <stp>rtd-mysql</stp>
        <stp>fundamentals_day_history_yahoo</stp>
        <stp>YHOO</stp>
        <stp>42101</stp>
        <stp>YearRange</stp>
        <tr r="R10" s="6"/>
      </tp>
      <tp>
        <v>475</v>
        <stp/>
        <stp>rtd-mysql</stp>
        <stp>option_day_history_yahoo</stp>
        <stp>AAPL160115C00100000</stp>
        <stp>42101</stp>
        <stp>Volume</stp>
        <tr r="R4" s="8"/>
      </tp>
      <tp>
        <v>336</v>
        <stp/>
        <stp>rtd-mysql</stp>
        <stp>option_day_history_yahoo</stp>
        <stp>AAPL160115C00150000</stp>
        <stp>42101</stp>
        <stp>Volume</stp>
        <tr r="R5" s="8"/>
      </tp>
      <tp>
        <v>1895</v>
        <stp/>
        <stp>rtd-mysql</stp>
        <stp>option_day_history_yahoo</stp>
        <stp>AAPL160115P00100000</stp>
        <stp>42101</stp>
        <stp>Volume</stp>
        <tr r="R6" s="8"/>
      </tp>
      <tp>
        <v>40</v>
        <stp/>
        <stp>rtd-mysql</stp>
        <stp>option_day_history_yahoo</stp>
        <stp>AAPL160115P00150000</stp>
        <stp>42101</stp>
        <stp>Volume</stp>
        <tr r="R7" s="8"/>
      </tp>
      <tp>
        <v>0.87986111111111109</v>
        <stp/>
        <stp>rtd-mysql</stp>
        <stp>currencies_day_history_yahoo</stp>
        <stp>USDSEK=X</stp>
        <stp>42101</stp>
        <stp>LastTradeTime</stp>
        <tr r="E11" s="11"/>
      </tp>
      <tp>
        <v>290.70999999999998</v>
        <stp/>
        <stp>rtd-mysql</stp>
        <stp>fundamentals_day_history_yahoo</stp>
        <stp>LNKD</stp>
        <stp>42101</stp>
        <stp>OneYearTargetPrice</stp>
        <tr r="AD7" s="6"/>
      </tp>
      <tp>
        <v>4</v>
        <stp/>
        <stp>rtd-mysql</stp>
        <stp>option_day_history_yahoo</stp>
        <stp>AAPL160115C00150000</stp>
        <stp>42101</stp>
        <stp>Ask</stp>
        <tr r="Q5" s="8"/>
      </tp>
      <tp>
        <v>0.7</v>
        <stp/>
        <stp>rtd-mysql</stp>
        <stp>fundamentals_day_history_yahoo</stp>
        <stp>GOOG</stp>
        <stp>42101</stp>
        <stp>Change</stp>
        <tr r="G6" s="6"/>
      </tp>
      <tp>
        <v>-0.04</v>
        <stp/>
        <stp>rtd-mysql</stp>
        <stp>fundamentals_day_history_yahoo</stp>
        <stp>YHOO</stp>
        <stp>42101</stp>
        <stp>Change</stp>
        <tr r="G10" s="6"/>
      </tp>
      <tp>
        <v>127.7</v>
        <stp/>
        <stp>rtd-mysql</stp>
        <stp>quote_day_history_yahoo</stp>
        <stp>AAPL</stp>
        <stp>42101</stp>
        <stp>Open</stp>
        <tr r="I4" s="10"/>
      </tp>
      <tp>
        <v>14.98</v>
        <stp/>
        <stp>rtd-mysql</stp>
        <stp>fundamentals_day_history_yahoo</stp>
        <stp>ORCL</stp>
        <stp>42101</stp>
        <stp>PriceEPSEstCurrentYear</stp>
        <tr r="AS9" s="6"/>
      </tp>
      <tp t="s">
        <v>Google Inc.</v>
        <stp/>
        <stp>rtd-mysql</stp>
        <stp>fundamentals_day_history_yahoo</stp>
        <stp>GOOG</stp>
        <stp>42101</stp>
        <stp>CompanyName</stp>
        <tr r="AV6" s="6"/>
      </tp>
      <tp t="s">
        <v>AAPL160115P00150000</v>
        <stp/>
        <stp>rtd-mysql</stp>
        <stp>option_day_history_yahoo</stp>
        <stp>AAPL160115P00150000</stp>
        <stp>42101</stp>
        <stp>OptionCode</stp>
        <tr r="F7" s="8"/>
      </tp>
      <tp>
        <v>2.15</v>
        <stp/>
        <stp>rtd-mysql</stp>
        <stp>fundamentals_day_history_yahoo</stp>
        <stp>MSFT</stp>
        <stp>42101</stp>
        <stp>PEG</stp>
        <tr r="AF8" s="6"/>
      </tp>
      <tp t="s">
        <v>AAPL160115P00100000</v>
        <stp/>
        <stp>rtd-mysql</stp>
        <stp>option_day_history_yahoo</stp>
        <stp>AAPL160115P00100000</stp>
        <stp>42101</stp>
        <stp>OptionCode</stp>
        <tr r="F6" s="8"/>
      </tp>
      <tp t="s">
        <v>AAPL160115C00150000</v>
        <stp/>
        <stp>rtd-mysql</stp>
        <stp>option_day_history_yahoo</stp>
        <stp>AAPL160115C00150000</stp>
        <stp>42101</stp>
        <stp>OptionCode</stp>
        <tr r="F5" s="8"/>
      </tp>
      <tp t="s">
        <v>AAPL160115C00100000</v>
        <stp/>
        <stp>rtd-mysql</stp>
        <stp>option_day_history_yahoo</stp>
        <stp>AAPL160115C00100000</stp>
        <stp>42101</stp>
        <stp>OptionCode</stp>
        <tr r="F4" s="8"/>
      </tp>
      <tp>
        <v>44.22</v>
        <stp/>
        <stp>rtd-mysql</stp>
        <stp>quote_day_history_yahoo</stp>
        <stp>YHOO</stp>
        <stp>42101</stp>
        <stp>High</stp>
        <tr r="J10" s="10"/>
      </tp>
      <tp>
        <v>1.88</v>
        <stp/>
        <stp>rtd-mysql</stp>
        <stp>fundamentals_day_history_yahoo</stp>
        <stp>AAPL</stp>
        <stp>42101</stp>
        <stp>DividendShare</stp>
        <tr r="AM4" s="6"/>
      </tp>
      <tp t="s">
        <v>NMS</v>
        <stp/>
        <stp>rtd-mysql</stp>
        <stp>fundamentals_day_history_yahoo</stp>
        <stp>AAPL</stp>
        <stp>42101</stp>
        <stp>StockExchange</stp>
        <tr r="AW4" s="6"/>
      </tp>
      <tp t="s">
        <v>LinkedIn Corporation Class A Co</v>
        <stp/>
        <stp>rtd-mysql</stp>
        <stp>fundamentals_day_history_yahoo</stp>
        <stp>LNKD</stp>
        <stp>42101</stp>
        <stp>CompanyName</stp>
        <tr r="AV7" s="6"/>
      </tp>
      <tp t="s">
        <v>2/17/2015</v>
        <stp/>
        <stp>rtd-mysql</stp>
        <stp>fundamentals_day_history_yahoo</stp>
        <stp>MSFT</stp>
        <stp>42101</stp>
        <stp>ExDividendDate</stp>
        <tr r="AN8" s="6"/>
      </tp>
      <tp>
        <v>0</v>
        <stp/>
        <stp>rtd-mysql</stp>
        <stp>fundamentals_day_history_yahoo</stp>
        <stp>GOOG</stp>
        <stp>42101</stp>
        <stp>Notes</stp>
        <tr r="AY6" s="6"/>
      </tp>
      <tp>
        <v>20.99</v>
        <stp/>
        <stp>rtd-mysql</stp>
        <stp>fundamentals_day_history_yahoo</stp>
        <stp>GOOG</stp>
        <stp>42101</stp>
        <stp>EarningsShare</stp>
        <tr r="AJ6" s="6"/>
      </tp>
      <tp>
        <v>82.27</v>
        <stp/>
        <stp>rtd-mysql</stp>
        <stp>quote_day_history_yahoo</stp>
        <stp>FB</stp>
        <stp>42101</stp>
        <stp>Last</stp>
        <tr r="F5" s="10"/>
      </tp>
      <tp>
        <v>8.4500000000000005E-4</v>
        <stp/>
        <stp>rtd-mysql</stp>
        <stp>fundamentals_day_history_yahoo</stp>
        <stp>MSFT</stp>
        <stp>42101</stp>
        <stp>PercentChange</stp>
        <tr r="H8" s="6"/>
      </tp>
      <tp>
        <v>82.26</v>
        <stp/>
        <stp>rtd-mysql</stp>
        <stp>fundamentals_day_history_yahoo</stp>
        <stp>FB</stp>
        <stp>42101</stp>
        <stp>Low</stp>
        <tr r="K5" s="6"/>
      </tp>
      <tp>
        <v>16263969</v>
        <stp/>
        <stp>rtd-mysql</stp>
        <stp>quote_day_history_yahoo</stp>
        <stp>FB</stp>
        <stp>42101</stp>
        <stp>Volume</stp>
        <tr r="L5" s="10"/>
      </tp>
      <tp>
        <v>0.66111111111111109</v>
        <stp/>
        <stp>rtd-mysql</stp>
        <stp>fundamentals_day_history_yahoo</stp>
        <stp>AAPL</stp>
        <stp>42101</stp>
        <stp>LastTradeTime</stp>
        <tr r="E4" s="6"/>
      </tp>
      <tp>
        <v>0</v>
        <stp/>
        <stp>rtd-mysql</stp>
        <stp>fundamentals_day_history_yahoo</stp>
        <stp>LNKD</stp>
        <stp>42101</stp>
        <stp>Notes</stp>
        <tr r="AY7" s="6"/>
      </tp>
      <tp>
        <v>-0.13</v>
        <stp/>
        <stp>rtd-mysql</stp>
        <stp>fundamentals_day_history_yahoo</stp>
        <stp>LNKD</stp>
        <stp>42101</stp>
        <stp>EarningsShare</stp>
        <tr r="AJ7" s="6"/>
      </tp>
      <tp>
        <v>7.000000000000001E-4</v>
        <stp/>
        <stp>rtd-mysql</stp>
        <stp>fundamentals_day_history_yahoo</stp>
        <stp>ORCL</stp>
        <stp>42101</stp>
        <stp>PercentChange</stp>
        <tr r="H9" s="6"/>
      </tp>
      <tp>
        <v>0.66111111111111109</v>
        <stp/>
        <stp>rtd-mysql</stp>
        <stp>quote_day_history_yahoo</stp>
        <stp>ORCL</stp>
        <stp>42101</stp>
        <stp>LastTradeTime</stp>
        <tr r="E9" s="10"/>
      </tp>
      <tp>
        <v>17.470600000000001</v>
        <stp/>
        <stp>rtd-mysql</stp>
        <stp>fundamentals_day_history_yahoo</stp>
        <stp>MSFT</stp>
        <stp>42101</stp>
        <stp>PriceEPSEstCurrentYear</stp>
        <tr r="AS8" s="6"/>
      </tp>
      <tp>
        <v>0.35710000000000003</v>
        <stp/>
        <stp>rtd-mysql</stp>
        <stp>fundamentals_day_history_yahoo</stp>
        <stp>YHOO</stp>
        <stp>42101</stp>
        <stp>PercentChangeFromYearLow</stp>
        <tr r="V10" s="6"/>
      </tp>
      <tp>
        <v>0.47</v>
        <stp/>
        <stp>rtd-mysql</stp>
        <stp>fundamentals_day_history_yahoo</stp>
        <stp>LNKD</stp>
        <stp>42101</stp>
        <stp>Change</stp>
        <tr r="G7" s="6"/>
      </tp>
      <tp>
        <v>30730882</v>
        <stp/>
        <stp>rtd-mysql</stp>
        <stp>fundamentals_day_history_yahoo</stp>
        <stp>AAPL</stp>
        <stp>42101</stp>
        <stp>Volume</stp>
        <tr r="L4" s="6"/>
      </tp>
      <tp>
        <v>-1.0443659206910091E-2</v>
        <stp/>
        <stp>rtd-mysql</stp>
        <stp>quote_day_history_yahoo</stp>
        <stp>AAPL</stp>
        <stp>42101</stp>
        <stp>PercentChange</stp>
        <tr r="H4" s="10"/>
      </tp>
      <tp>
        <v>42.94</v>
        <stp/>
        <stp>rtd-mysql</stp>
        <stp>fundamentals_day_history_yahoo</stp>
        <stp>ORCL</stp>
        <stp>42101</stp>
        <stp>Low</stp>
        <tr r="K9" s="6"/>
      </tp>
      <tp>
        <v>125.98</v>
        <stp/>
        <stp>rtd-mysql</stp>
        <stp>fundamentals_day_history_yahoo</stp>
        <stp>AAPL</stp>
        <stp>42101</stp>
        <stp>Low</stp>
        <tr r="K4" s="6"/>
      </tp>
      <tp>
        <v>0.66111111111111109</v>
        <stp/>
        <stp>rtd-mysql</stp>
        <stp>quote_day_history_yahoo</stp>
        <stp>MSFT</stp>
        <stp>42101</stp>
        <stp>LastTradeTime</stp>
        <tr r="E8" s="10"/>
      </tp>
      <tp>
        <v>0</v>
        <stp/>
        <stp>rtd-mysql</stp>
        <stp>fundamentals_day_history_yahoo</stp>
        <stp>YHOO</stp>
        <stp>42101</stp>
        <stp>Notes</stp>
        <tr r="AY10" s="6"/>
      </tp>
      <tp>
        <v>7.45</v>
        <stp/>
        <stp>rtd-mysql</stp>
        <stp>fundamentals_day_history_yahoo</stp>
        <stp>YHOO</stp>
        <stp>42101</stp>
        <stp>EarningsShare</stp>
        <tr r="AJ10" s="6"/>
      </tp>
      <tp>
        <v>77.518000000000001</v>
        <stp/>
        <stp>rtd-mysql</stp>
        <stp>fundamentals_day_history_yahoo</stp>
        <stp>FB</stp>
        <stp>42101</stp>
        <stp>MA200</stp>
        <tr r="X5" s="6"/>
      </tp>
      <tp>
        <v>1.5</v>
        <stp/>
        <stp>rtd-mysql</stp>
        <stp>fundamentals_day_history_yahoo</stp>
        <stp>AAPL</stp>
        <stp>42101</stp>
        <stp>DividendYield</stp>
        <tr r="AL4" s="6"/>
      </tp>
      <tp>
        <v>27.603000000000002</v>
        <stp/>
        <stp>rtd-mysql</stp>
        <stp>fundamentals_day_history_yahoo</stp>
        <stp>FB</stp>
        <stp>42101</stp>
        <stp>ChangeFromYearLow</stp>
        <tr r="T5" s="6"/>
      </tp>
      <tp t="s">
        <v/>
        <stp/>
        <stp>rtd-mysql</stp>
        <stp>quote_day_history_yahoo</stp>
        <stp>MSFT</stp>
        <stp>42101</stp>
        <stp>RTD_LastMessage</stp>
        <tr r="N8" s="10"/>
      </tp>
      <tp>
        <v>43.58</v>
        <stp/>
        <stp>rtd-mysql</stp>
        <stp>fundamentals_day_history_yahoo</stp>
        <stp>YHOO</stp>
        <stp>42101</stp>
        <stp>Low</stp>
        <tr r="K10" s="6"/>
      </tp>
      <tp>
        <v>537.59</v>
        <stp/>
        <stp>rtd-mysql</stp>
        <stp>quote_day_history_yahoo</stp>
        <stp>GOOG</stp>
        <stp>42101</stp>
        <stp>Open</stp>
        <tr r="I6" s="10"/>
      </tp>
      <tp t="s">
        <v>230.26B</v>
        <stp/>
        <stp>rtd-mysql</stp>
        <stp>fundamentals_day_history_yahoo</stp>
        <stp>FB</stp>
        <stp>42101</stp>
        <stp>MarketCap</stp>
        <tr r="AK5" s="6"/>
      </tp>
      <tp t="s">
        <v>4/2/2015</v>
        <stp/>
        <stp>rtd-mysql</stp>
        <stp>fundamentals_day_history_yahoo</stp>
        <stp>ORCL</stp>
        <stp>42101</stp>
        <stp>ExDividendDate</stp>
        <tr r="AN9" s="6"/>
      </tp>
      <tp t="s">
        <v>NMS</v>
        <stp/>
        <stp>rtd-mysql</stp>
        <stp>fundamentals_day_history_yahoo</stp>
        <stp>YHOO</stp>
        <stp>42101</stp>
        <stp>StockExchange</stp>
        <tr r="AW10" s="6"/>
      </tp>
      <tp>
        <v>0</v>
        <stp/>
        <stp>rtd-mysql</stp>
        <stp>fundamentals_day_history_yahoo</stp>
        <stp>YHOO</stp>
        <stp>42101</stp>
        <stp>DividendShare</stp>
        <tr r="AM10" s="6"/>
      </tp>
      <tp>
        <v>42384</v>
        <stp/>
        <stp>rtd-mysql</stp>
        <stp>option_day_history_yahoo</stp>
        <stp>AAPL160115P00150000</stp>
        <stp>42101</stp>
        <stp>ExpDate</stp>
        <tr r="I7" s="8"/>
      </tp>
      <tp>
        <v>82.16</v>
        <stp/>
        <stp>rtd-mysql</stp>
        <stp>fundamentals_day_history_yahoo</stp>
        <stp>LNKD</stp>
        <stp>42101</stp>
        <stp>PriceEPSEstCurrentYear</stp>
        <tr r="AS7" s="6"/>
      </tp>
      <tp t="s">
        <v>Yahoo! Inc.</v>
        <stp/>
        <stp>rtd-mysql</stp>
        <stp>fundamentals_day_history_yahoo</stp>
        <stp>YHOO</stp>
        <stp>42101</stp>
        <stp>CompanyName</stp>
        <tr r="AV10" s="6"/>
      </tp>
      <tp>
        <v>3.5099999999999999E-2</v>
        <stp/>
        <stp>rtd-mysql</stp>
        <stp>fundamentals_day_history_yahoo</stp>
        <stp>MSFT</stp>
        <stp>42101</stp>
        <stp>Change</stp>
        <tr r="G8" s="6"/>
      </tp>
      <tp t="s">
        <v/>
        <stp/>
        <stp>rtd-mysql</stp>
        <stp>option_day_history_yahoo</stp>
        <stp>AAPL160115C00100000</stp>
        <stp>42101</stp>
        <stp>RTD_LastMessage</stp>
        <tr r="U4" s="8"/>
      </tp>
      <tp>
        <v>43.594999999999999</v>
        <stp/>
        <stp>rtd-mysql</stp>
        <stp>quote_day_history_yahoo</stp>
        <stp>YHOO</stp>
        <stp>42101</stp>
        <stp>Last</stp>
        <tr r="F10" s="10"/>
      </tp>
      <tp t="s">
        <v>Oracle Corporation Common Stock</v>
        <stp/>
        <stp>rtd-mysql</stp>
        <stp>fundamentals_day_history_yahoo</stp>
        <stp>ORCL</stp>
        <stp>42101</stp>
        <stp>CompanyName</stp>
        <tr r="AV9" s="6"/>
      </tp>
      <tp t="s">
        <v>Apple Inc.</v>
        <stp/>
        <stp>rtd-mysql</stp>
        <stp>fundamentals_day_history_yahoo</stp>
        <stp>AAPL</stp>
        <stp>42101</stp>
        <stp>CompanyName</stp>
        <tr r="AV4" s="6"/>
      </tp>
      <tp>
        <v>1.359986586433668E-3</v>
        <stp/>
        <stp>rtd-mysql</stp>
        <stp>quote_day_history_yahoo</stp>
        <stp>GOOG</stp>
        <stp>42101</stp>
        <stp>PercentChange</stp>
        <tr r="H6" s="10"/>
      </tp>
      <tp>
        <v>0</v>
        <stp/>
        <stp>rtd-mysql</stp>
        <stp>fundamentals_day_history_yahoo</stp>
        <stp>LNKD</stp>
        <stp>42101</stp>
        <stp>DividendYield</stp>
        <tr r="AL7" s="6"/>
      </tp>
      <tp>
        <v>0.66041666666666665</v>
        <stp/>
        <stp>rtd-mysql</stp>
        <stp>fundamentals_day_history_yahoo</stp>
        <stp>YHOO</stp>
        <stp>42101</stp>
        <stp>LastTradeTime</stp>
        <tr r="E10" s="6"/>
      </tp>
      <tp>
        <v>83.42</v>
        <stp/>
        <stp>rtd-mysql</stp>
        <stp>quote_day_history_yahoo</stp>
        <stp>FB</stp>
        <stp>42101</stp>
        <stp>High</stp>
        <tr r="J5" s="10"/>
      </tp>
      <tp>
        <v>0</v>
        <stp/>
        <stp>rtd-mysql</stp>
        <stp>fundamentals_day_history_yahoo</stp>
        <stp>YHOO</stp>
        <stp>42101</stp>
        <stp>ExDividendDate</stp>
        <tr r="AN10" s="6"/>
      </tp>
      <tp>
        <v>1.9253138662709075E-3</v>
        <stp/>
        <stp>rtd-mysql</stp>
        <stp>quote_day_history_yahoo</stp>
        <stp>LNKD</stp>
        <stp>42101</stp>
        <stp>PercentChange</stp>
        <tr r="H7" s="10"/>
      </tp>
      <tp>
        <v>0</v>
        <stp/>
        <stp>rtd-mysql</stp>
        <stp>fundamentals_day_history_yahoo</stp>
        <stp>GOOG</stp>
        <stp>42101</stp>
        <stp>ExDividendDate</stp>
        <tr r="AN6" s="6"/>
      </tp>
      <tp>
        <v>0</v>
        <stp/>
        <stp>rtd-mysql</stp>
        <stp>fundamentals_day_history_yahoo</stp>
        <stp>GOOG</stp>
        <stp>42101</stp>
        <stp>DividendYield</stp>
        <tr r="AL6" s="6"/>
      </tp>
      <tp>
        <v>0.75770000000000004</v>
        <stp/>
        <stp>rtd-mysql</stp>
        <stp>currencies_day_history_yahoo</stp>
        <stp>AUDUSD=X</stp>
        <stp>42101</stp>
        <stp>Low</stp>
        <tr r="K4" s="11"/>
      </tp>
      <tp>
        <v>1.4819</v>
        <stp/>
        <stp>rtd-mysql</stp>
        <stp>currencies_day_history_yahoo</stp>
        <stp>GBPUSD=X</stp>
        <stp>42101</stp>
        <stp>Low</stp>
        <tr r="K6" s="11"/>
      </tp>
      <tp>
        <v>1.0811999999999999</v>
        <stp/>
        <stp>rtd-mysql</stp>
        <stp>currencies_day_history_yahoo</stp>
        <stp>EURUSD=X</stp>
        <stp>42101</stp>
        <stp>Low</stp>
        <tr r="K5" s="11"/>
      </tp>
      <tp>
        <v>0.74890000000000001</v>
        <stp/>
        <stp>rtd-mysql</stp>
        <stp>currencies_day_history_yahoo</stp>
        <stp>NZDUSD=X</stp>
        <stp>42101</stp>
        <stp>Low</stp>
        <tr r="K7" s="11"/>
      </tp>
      <tp>
        <v>42384</v>
        <stp/>
        <stp>rtd-mysql</stp>
        <stp>option_day_history_yahoo</stp>
        <stp>AAPL160115P00100000</stp>
        <stp>42101</stp>
        <stp>ExpDate</stp>
        <tr r="I6" s="8"/>
      </tp>
      <tp t="s">
        <v>Facebook, Inc.</v>
        <stp/>
        <stp>rtd-mysql</stp>
        <stp>fundamentals_day_history_yahoo</stp>
        <stp>FB</stp>
        <stp>42101</stp>
        <stp>CompanyName</stp>
        <tr r="AV5" s="6"/>
      </tp>
      <tp>
        <v>41.31</v>
        <stp/>
        <stp>rtd-mysql</stp>
        <stp>quotes_yahoo</stp>
        <stp>MSFT</stp>
        <stp>Low</stp>
        <tr r="K8" s="1"/>
      </tp>
      <tp>
        <v>0.03</v>
        <stp/>
        <stp>rtd-mysql</stp>
        <stp>fundamentals_day_history_yahoo</stp>
        <stp>ORCL</stp>
        <stp>42101</stp>
        <stp>Change</stp>
        <tr r="G9" s="6"/>
      </tp>
      <tp t="s">
        <v/>
        <stp/>
        <stp>rtd-mysql</stp>
        <stp>option_day_history_yahoo</stp>
        <stp>AAPL160115C00150000</stp>
        <stp>42101</stp>
        <stp>RTD_LastMessage</stp>
        <tr r="U5" s="8"/>
      </tp>
      <tp>
        <v>0</v>
        <stp/>
        <stp>rtd-mysql</stp>
        <stp>fundamentals_day_history_yahoo</stp>
        <stp>YHOO</stp>
        <stp>42101</stp>
        <stp>DividendYield</stp>
        <tr r="AL10" s="6"/>
      </tp>
      <tp>
        <v>7.39</v>
        <stp/>
        <stp>rtd-mysql</stp>
        <stp>fundamentals_day_history_yahoo</stp>
        <stp>AAPL</stp>
        <stp>42101</stp>
        <stp>EarningsShare</stp>
        <tr r="AJ4" s="6"/>
      </tp>
      <tp>
        <v>0</v>
        <stp/>
        <stp>rtd-mysql</stp>
        <stp>fundamentals_day_history_yahoo</stp>
        <stp>AAPL</stp>
        <stp>42101</stp>
        <stp>Notes</stp>
        <tr r="AY4" s="6"/>
      </tp>
      <tp>
        <v>41.5</v>
        <stp/>
        <stp>rtd-mysql</stp>
        <stp>quote_day_history_yahoo</stp>
        <stp>MSFT</stp>
        <stp>42101</stp>
        <stp>Open</stp>
        <tr r="I8" s="10"/>
      </tp>
      <tp>
        <v>0.66111111111111109</v>
        <stp/>
        <stp>rtd-mysql</stp>
        <stp>fundamentals_day_history_yahoo</stp>
        <stp>LNKD</stp>
        <stp>42101</stp>
        <stp>LastTradeTime</stp>
        <tr r="E7" s="6"/>
      </tp>
      <tp>
        <v>49.02</v>
        <stp/>
        <stp>rtd-mysql</stp>
        <stp>fundamentals_day_history_yahoo</stp>
        <stp>YHOO</stp>
        <stp>42101</stp>
        <stp>PriceEPSEstCurrentYear</stp>
        <tr r="AS10" s="6"/>
      </tp>
      <tp>
        <v>248.51</v>
        <stp/>
        <stp>rtd-mysql</stp>
        <stp>fundamentals_day_history_yahoo</stp>
        <stp>LNKD</stp>
        <stp>42101</stp>
        <stp>Low</stp>
        <tr r="K7" s="6"/>
      </tp>
      <tp>
        <v>0</v>
        <stp/>
        <stp>rtd-mysql</stp>
        <stp>fundamentals_day_history_yahoo</stp>
        <stp>GOOG</stp>
        <stp>42101</stp>
        <stp>PriceEPSEstCurrentYear</stp>
        <tr r="AS6" s="6"/>
      </tp>
      <tp>
        <v>-1.7174261506755209E-3</v>
        <stp/>
        <stp>rtd-mysql</stp>
        <stp>quote_day_history_yahoo</stp>
        <stp>YHOO</stp>
        <stp>42101</stp>
        <stp>PercentChange</stp>
        <tr r="H10" s="10"/>
      </tp>
      <tp>
        <v>42.94</v>
        <stp/>
        <stp>rtd-mysql</stp>
        <stp>quotes_yahoo</stp>
        <stp>ORCL</stp>
        <stp>Low</stp>
        <tr r="K9" s="1"/>
      </tp>
      <tp>
        <v>248.51</v>
        <stp/>
        <stp>rtd-mysql</stp>
        <stp>quote_day_history_yahoo</stp>
        <stp>LNKD</stp>
        <stp>42101</stp>
        <stp>Open</stp>
        <tr r="I7" s="10"/>
      </tp>
      <tp>
        <v>0.66111111111111109</v>
        <stp/>
        <stp>rtd-mysql</stp>
        <stp>fundamentals_day_history_yahoo</stp>
        <stp>GOOG</stp>
        <stp>42101</stp>
        <stp>LastTradeTime</stp>
        <tr r="E6" s="6"/>
      </tp>
      <tp>
        <v>8.5460999999999991</v>
        <stp/>
        <stp>rtd-mysql</stp>
        <stp>currencies_day_history_yahoo</stp>
        <stp>USDSEK=X</stp>
        <stp>42101</stp>
        <stp>Low</stp>
        <tr r="K11" s="11"/>
      </tp>
      <tp>
        <v>25986600</v>
        <stp/>
        <stp>rtd-mysql</stp>
        <stp>fundamentals_day_history_yahoo</stp>
        <stp>FB</stp>
        <stp>42101</stp>
        <stp>AverageDailyVolume</stp>
        <tr r="AC5" s="6"/>
      </tp>
      <tp>
        <v>536</v>
        <stp/>
        <stp>rtd-mysql</stp>
        <stp>fundamentals_day_history_yahoo</stp>
        <stp>GOOG</stp>
        <stp>42101</stp>
        <stp>Low</stp>
        <tr r="K6" s="6"/>
      </tp>
      <tp t="s">
        <v>NYQ</v>
        <stp/>
        <stp>rtd-mysql</stp>
        <stp>fundamentals_day_history_yahoo</stp>
        <stp>LNKD</stp>
        <stp>42101</stp>
        <stp>StockExchange</stp>
        <tr r="AW7" s="6"/>
      </tp>
      <tp>
        <v>42.99</v>
        <stp/>
        <stp>rtd-mysql</stp>
        <stp>quote_day_history_yahoo</stp>
        <stp>ORCL</stp>
        <stp>42101</stp>
        <stp>Open</stp>
        <tr r="I9" s="10"/>
      </tp>
      <tp>
        <v>0</v>
        <stp/>
        <stp>rtd-mysql</stp>
        <stp>fundamentals_day_history_yahoo</stp>
        <stp>LNKD</stp>
        <stp>42101</stp>
        <stp>DividendShare</stp>
        <tr r="AM7" s="6"/>
      </tp>
      <tp>
        <v>0</v>
        <stp/>
        <stp>rtd-mysql</stp>
        <stp>fundamentals_day_history_yahoo</stp>
        <stp>LNKD</stp>
        <stp>42101</stp>
        <stp>ExDividendDate</stp>
        <tr r="AN7" s="6"/>
      </tp>
      <tp t="s">
        <v>NMS</v>
        <stp/>
        <stp>rtd-mysql</stp>
        <stp>fundamentals_day_history_yahoo</stp>
        <stp>GOOG</stp>
        <stp>42101</stp>
        <stp>StockExchange</stp>
        <tr r="AW6" s="6"/>
      </tp>
      <tp>
        <v>0.46</v>
        <stp/>
        <stp>rtd-mysql</stp>
        <stp>fundamentals_day_history_yahoo</stp>
        <stp>FB</stp>
        <stp>42101</stp>
        <stp>EPSEstNextQuarter</stp>
        <tr r="AH5" s="6"/>
      </tp>
      <tp>
        <v>0</v>
        <stp/>
        <stp>rtd-mysql</stp>
        <stp>fundamentals_day_history_yahoo</stp>
        <stp>GOOG</stp>
        <stp>42101</stp>
        <stp>DividendShare</stp>
        <tr r="AM6" s="6"/>
      </tp>
      <tp>
        <v>536</v>
        <stp/>
        <stp>rtd-mysql</stp>
        <stp>quotes_yahoo</stp>
        <stp>GOOG</stp>
        <stp>Low</stp>
        <tr r="K6" s="1"/>
      </tp>
      <tp>
        <v>7.9722000000000001E-2</v>
        <stp/>
        <stp>rtd-mysql</stp>
        <stp>fundamentals_day_history_yahoo</stp>
        <stp>MSFT</stp>
        <stp>42101</stp>
        <stp>PercentChangeFromYearLow</stp>
        <tr r="V8" s="6"/>
      </tp>
      <tp>
        <v>0.66041666666666665</v>
        <stp/>
        <stp>rtd-mysql</stp>
        <stp>fundamentals_day_history_yahoo</stp>
        <stp>ORCL</stp>
        <stp>42101</stp>
        <stp>LastTradeTime</stp>
        <tr r="E9" s="6"/>
      </tp>
      <tp>
        <v>-1.04E-2</v>
        <stp/>
        <stp>rtd-mysql</stp>
        <stp>fundamentals_day_history_yahoo</stp>
        <stp>AAPL</stp>
        <stp>42101</stp>
        <stp>PercentChange</stp>
        <tr r="H4" s="6"/>
      </tp>
      <tp>
        <v>248.51</v>
        <stp/>
        <stp>rtd-mysql</stp>
        <stp>quotes_yahoo</stp>
        <stp>LNKD</stp>
        <stp>Low</stp>
        <tr r="K7" s="1"/>
      </tp>
      <tp>
        <v>0.83629999999999993</v>
        <stp/>
        <stp>rtd-mysql</stp>
        <stp>fundamentals_day_history_yahoo</stp>
        <stp>LNKD</stp>
        <stp>42101</stp>
        <stp>PercentChangeFromYearLow</stp>
        <tr r="V7" s="6"/>
      </tp>
      <tp>
        <v>2.04</v>
        <stp/>
        <stp>rtd-mysql</stp>
        <stp>fundamentals_day_history_yahoo</stp>
        <stp>LNKD</stp>
        <stp>42101</stp>
        <stp>PEG</stp>
        <tr r="AF7" s="6"/>
      </tp>
      <tp>
        <v>0.66111111111111109</v>
        <stp/>
        <stp>rtd-mysql</stp>
        <stp>fundamentals_day_history_yahoo</stp>
        <stp>MSFT</stp>
        <stp>42101</stp>
        <stp>LastTradeTime</stp>
        <tr r="E8" s="6"/>
      </tp>
      <tp>
        <v>126.02</v>
        <stp/>
        <stp>rtd-mysql</stp>
        <stp>quote_day_history_yahoo</stp>
        <stp>AAPL</stp>
        <stp>42101</stp>
        <stp>Last</stp>
        <tr r="F4" s="10"/>
      </tp>
      <tp>
        <v>14.59</v>
        <stp/>
        <stp>rtd-mysql</stp>
        <stp>fundamentals_day_history_yahoo</stp>
        <stp>AAPL</stp>
        <stp>42101</stp>
        <stp>PriceEPSEstCurrentYear</stp>
        <tr r="AS4" s="6"/>
      </tp>
      <tp t="s">
        <v>Microsoft Corporation</v>
        <stp/>
        <stp>rtd-mysql</stp>
        <stp>fundamentals_day_history_yahoo</stp>
        <stp>MSFT</stp>
        <stp>42101</stp>
        <stp>CompanyName</stp>
        <tr r="AV8" s="6"/>
      </tp>
      <tp>
        <v>0</v>
        <stp/>
        <stp>rtd-mysql</stp>
        <stp>fundamentals_day_history_yahoo</stp>
        <stp>GOOG</stp>
        <stp>42101</stp>
        <stp>PEG</stp>
        <tr r="AF6" s="6"/>
      </tp>
      <tp>
        <v>25206330</v>
        <stp/>
        <stp>rtd-mysql</stp>
        <stp>fundamentals_day_history_yahoo</stp>
        <stp>MSFT</stp>
        <stp>42101</stp>
        <stp>Volume</stp>
        <tr r="L8" s="6"/>
      </tp>
      <tp>
        <v>0.20019999999999999</v>
        <stp/>
        <stp>rtd-mysql</stp>
        <stp>fundamentals_day_history_yahoo</stp>
        <stp>ORCL</stp>
        <stp>42101</stp>
        <stp>PercentChangeFromYearLow</stp>
        <tr r="V9" s="6"/>
      </tp>
      <tp t="s">
        <v>NYQ</v>
        <stp/>
        <stp>rtd-mysql</stp>
        <stp>fundamentals_day_history_yahoo</stp>
        <stp>ORCL</stp>
        <stp>42101</stp>
        <stp>StockExchange</stp>
        <tr r="AW9" s="6"/>
      </tp>
      <tp>
        <v>0.6</v>
        <stp/>
        <stp>rtd-mysql</stp>
        <stp>fundamentals_day_history_yahoo</stp>
        <stp>ORCL</stp>
        <stp>42101</stp>
        <stp>DividendShare</stp>
        <tr r="AM9" s="6"/>
      </tp>
      <tp t="s">
        <v>NMS</v>
        <stp/>
        <stp>rtd-mysql</stp>
        <stp>fundamentals_day_history_yahoo</stp>
        <stp>MSFT</stp>
        <stp>42101</stp>
        <stp>StockExchange</stp>
        <tr r="AW8" s="6"/>
      </tp>
      <tp>
        <v>1.24</v>
        <stp/>
        <stp>rtd-mysql</stp>
        <stp>fundamentals_day_history_yahoo</stp>
        <stp>MSFT</stp>
        <stp>42101</stp>
        <stp>DividendShare</stp>
        <tr r="AM8" s="6"/>
      </tp>
      <tp>
        <v>82.69</v>
        <stp/>
        <stp>rtd-mysql</stp>
        <stp>quote_day_history_yahoo</stp>
        <stp>FB</stp>
        <stp>42101</stp>
        <stp>Open</stp>
        <tr r="I5" s="10"/>
      </tp>
      <tp t="s">
        <v>2/5/2015</v>
        <stp/>
        <stp>rtd-mysql</stp>
        <stp>fundamentals_day_history_yahoo</stp>
        <stp>AAPL</stp>
        <stp>42101</stp>
        <stp>ExDividendDate</stp>
        <tr r="AN4" s="6"/>
      </tp>
      <tp>
        <v>253.53</v>
        <stp/>
        <stp>rtd-mysql</stp>
        <stp>quote_day_history_yahoo</stp>
        <stp>LNKD</stp>
        <stp>42101</stp>
        <stp>High</stp>
        <tr r="J7" s="10"/>
      </tp>
      <tp>
        <v>119.435</v>
        <stp/>
        <stp>rtd-mysql</stp>
        <stp>currencies_day_history_yahoo</stp>
        <stp>USDJPY=X</stp>
        <stp>42101</stp>
        <stp>Low</stp>
        <tr r="K10" s="11"/>
      </tp>
      <tp t="s">
        <v/>
        <stp/>
        <stp>rtd-mysql</stp>
        <stp>quote_day_history_yahoo</stp>
        <stp>GOOG</stp>
        <stp>42101</stp>
        <stp>RTD_LastMessage</stp>
        <tr r="N6" s="10"/>
      </tp>
      <tp>
        <v>41.91</v>
        <stp/>
        <stp>rtd-mysql</stp>
        <stp>quote_day_history_yahoo</stp>
        <stp>MSFT</stp>
        <stp>42101</stp>
        <stp>High</stp>
        <tr r="J8" s="10"/>
      </tp>
      <tp t="s">
        <v/>
        <stp/>
        <stp>rtd-mysql</stp>
        <stp>quote_day_history_yahoo</stp>
        <stp>LNKD</stp>
        <stp>42101</stp>
        <stp>RTD_LastMessage</stp>
        <tr r="N7" s="10"/>
      </tp>
      <tp>
        <v>1.2035142616440004E-3</v>
        <stp/>
        <stp>rtd-mysql</stp>
        <stp>quote_day_history_yahoo</stp>
        <stp>MSFT</stp>
        <stp>42101</stp>
        <stp>PercentChange</stp>
        <tr r="H8" s="10"/>
      </tp>
      <tp>
        <v>1.4</v>
        <stp/>
        <stp>rtd-mysql</stp>
        <stp>fundamentals_day_history_yahoo</stp>
        <stp>ORCL</stp>
        <stp>42101</stp>
        <stp>DividendYield</stp>
        <tr r="AL9" s="6"/>
      </tp>
      <tp>
        <v>0.66041666666666665</v>
        <stp/>
        <stp>rtd-mysql</stp>
        <stp>quote_day_history_yahoo</stp>
        <stp>AAPL</stp>
        <stp>42101</stp>
        <stp>LastTradeTime</stp>
        <tr r="E4" s="10"/>
      </tp>
      <tp>
        <v>43.67</v>
        <stp/>
        <stp>rtd-mysql</stp>
        <stp>quotes_yahoo</stp>
        <stp>YHOO</stp>
        <stp>Low</stp>
        <tr r="K10" s="1"/>
      </tp>
      <tp>
        <v>2.3277467411545624E-4</v>
        <stp/>
        <stp>rtd-mysql</stp>
        <stp>quote_day_history_yahoo</stp>
        <stp>ORCL</stp>
        <stp>42101</stp>
        <stp>PercentChange</stp>
        <tr r="H9" s="10"/>
      </tp>
      <tp>
        <v>6995790</v>
        <stp/>
        <stp>rtd-mysql</stp>
        <stp>fundamentals_day_history_yahoo</stp>
        <stp>ORCL</stp>
        <stp>42101</stp>
        <stp>Volume</stp>
        <tr r="L9" s="6"/>
      </tp>
      <tp>
        <v>82.27</v>
        <stp/>
        <stp>rtd-mysql</stp>
        <stp>quote_day_history_yahoo</stp>
        <stp>FB</stp>
        <stp>42101</stp>
        <stp>Low</stp>
        <tr r="K5" s="10"/>
      </tp>
      <tp>
        <v>3.1</v>
        <stp/>
        <stp>rtd-mysql</stp>
        <stp>fundamentals_day_history_yahoo</stp>
        <stp>MSFT</stp>
        <stp>42101</stp>
        <stp>DividendYield</stp>
        <tr r="AL8" s="6"/>
      </tp>
      <tp>
        <v>537.5</v>
        <stp/>
        <stp>rtd-mysql</stp>
        <stp>quote_day_history_yahoo</stp>
        <stp>GOOG</stp>
        <stp>42101</stp>
        <stp>Last</stp>
        <tr r="F6" s="10"/>
      </tp>
      <tp>
        <v>43.48</v>
        <stp/>
        <stp>rtd-mysql</stp>
        <stp>quote_day_history_yahoo</stp>
        <stp>ORCL</stp>
        <stp>42101</stp>
        <stp>High</stp>
        <tr r="J9" s="10"/>
      </tp>
      <tp>
        <v>0.66111111111111109</v>
        <stp/>
        <stp>rtd-mysql</stp>
        <stp>quote_day_history_yahoo</stp>
        <stp>LNKD</stp>
        <stp>42101</stp>
        <stp>LastTradeTime</stp>
        <tr r="E7" s="10"/>
      </tp>
      <tp>
        <v>-0.17</v>
        <stp/>
        <stp>rtd-mysql</stp>
        <stp>quote_day_history_yahoo</stp>
        <stp>FB</stp>
        <stp>42101</stp>
        <stp>Change</stp>
        <tr r="G5" s="10"/>
      </tp>
      <tp>
        <v>43.73</v>
        <stp/>
        <stp>rtd-mysql</stp>
        <stp>quote_day_history_yahoo</stp>
        <stp>YHOO</stp>
        <stp>42101</stp>
        <stp>Open</stp>
        <tr r="I10" s="10"/>
      </tp>
      <tp>
        <v>0.66111111111111109</v>
        <stp/>
        <stp>rtd-mysql</stp>
        <stp>quote_day_history_yahoo</stp>
        <stp>GOOG</stp>
        <stp>42101</stp>
        <stp>LastTradeTime</stp>
        <tr r="E6" s="10"/>
      </tp>
      <tp>
        <v>1.1399999999999999</v>
        <stp/>
        <stp>rtd-mysql</stp>
        <stp>fundamentals_day_history_yahoo</stp>
        <stp>AAPL</stp>
        <stp>42101</stp>
        <stp>PEG</stp>
        <tr r="AF4" s="6"/>
      </tp>
      <tp>
        <v>1.93</v>
        <stp/>
        <stp>rtd-mysql</stp>
        <stp>fundamentals_day_history_yahoo</stp>
        <stp>ORCL</stp>
        <stp>42101</stp>
        <stp>PEG</stp>
        <tr r="AF9" s="6"/>
      </tp>
      <tp>
        <v>128.12</v>
        <stp/>
        <stp>rtd-mysql</stp>
        <stp>quote_day_history_yahoo</stp>
        <stp>AAPL</stp>
        <stp>42101</stp>
        <stp>High</stp>
        <tr r="J4" s="10"/>
      </tp>
      <tp>
        <v>-8.9999999999999998E-4</v>
        <stp/>
        <stp>rtd-mysql</stp>
        <stp>fundamentals_day_history_yahoo</stp>
        <stp>YHOO</stp>
        <stp>42101</stp>
        <stp>PercentChange</stp>
        <tr r="H10" s="6"/>
      </tp>
      <tp>
        <v>0.50499000000000005</v>
        <stp/>
        <stp>rtd-mysql</stp>
        <stp>fundamentals_day_history_yahoo</stp>
        <stp>FB</stp>
        <stp>42101</stp>
        <stp>PercentChangeFromYearLow</stp>
        <tr r="V5" s="6"/>
      </tp>
      <tp>
        <v>42384</v>
        <stp/>
        <stp>rtd-mysql</stp>
        <stp>option_day_history_yahoo</stp>
        <stp>AAPL160115C00150000</stp>
        <stp>42101</stp>
        <stp>ExpDate</stp>
        <tr r="I5" s="8"/>
      </tp>
      <tp>
        <v>0.1024</v>
        <stp/>
        <stp>rtd-mysql</stp>
        <stp>fundamentals_day_history_yahoo</stp>
        <stp>GOOG</stp>
        <stp>42101</stp>
        <stp>PercentChangeFromYearLow</stp>
        <tr r="V6" s="6"/>
      </tp>
      <tp>
        <v>-4.7</v>
        <stp/>
        <stp>rtd-mysql</stp>
        <stp>fundamentals_day_history_yahoo</stp>
        <stp>YHOO</stp>
        <stp>42101</stp>
        <stp>PEG</stp>
        <tr r="AF10" s="6"/>
      </tp>
      <tp t="s">
        <v/>
        <stp/>
        <stp>rtd-mysql</stp>
        <stp>option_day_history_yahoo</stp>
        <stp>AAPL160115P00100000</stp>
        <stp>42101</stp>
        <stp>RTD_LastMessage</stp>
        <tr r="U6" s="8"/>
      </tp>
      <tp>
        <v>9763724</v>
        <stp/>
        <stp>rtd-mysql</stp>
        <stp>fundamentals_day_history_yahoo</stp>
        <stp>YHOO</stp>
        <stp>42101</stp>
        <stp>Volume</stp>
        <tr r="L10" s="6"/>
      </tp>
      <tp>
        <v>1169101</v>
        <stp/>
        <stp>rtd-mysql</stp>
        <stp>fundamentals_day_history_yahoo</stp>
        <stp>GOOG</stp>
        <stp>42101</stp>
        <stp>Volume</stp>
        <tr r="L6" s="6"/>
      </tp>
      <tp>
        <v>0.72530000000000006</v>
        <stp/>
        <stp>rtd-mysql</stp>
        <stp>fundamentals_day_history_yahoo</stp>
        <stp>AAPL</stp>
        <stp>42101</stp>
        <stp>PercentChangeFromYearLow</stp>
        <tr r="V4" s="6"/>
      </tp>
      <tp>
        <v>249.79</v>
        <stp/>
        <stp>rtd-mysql</stp>
        <stp>quote_day_history_yahoo</stp>
        <stp>LNKD</stp>
        <stp>42101</stp>
        <stp>Last</stp>
        <tr r="F7" s="10"/>
      </tp>
      <tp>
        <v>41.31</v>
        <stp/>
        <stp>rtd-mysql</stp>
        <stp>fundamentals_day_history_yahoo</stp>
        <stp>MSFT</stp>
        <stp>42101</stp>
        <stp>Low</stp>
        <tr r="K8" s="6"/>
      </tp>
      <tp>
        <v>42101.952233796299</v>
        <stp/>
        <stp>rtd-mysql</stp>
        <stp>quotes_yahoo</stp>
        <stp>FB</stp>
        <stp>LastUpdateTimeStamp</stp>
        <tr r="M5" s="1"/>
      </tp>
      <tp t="s">
        <v/>
        <stp/>
        <stp>rtd-mysql</stp>
        <stp>quote_day_history_yahoo</stp>
        <stp>YHOO</stp>
        <stp>42101</stp>
        <stp>RTD_LastMessage</stp>
        <tr r="N10" s="10"/>
      </tp>
      <tp>
        <v>41.594999999999999</v>
        <stp/>
        <stp>rtd-mysql</stp>
        <stp>quote_day_history_yahoo</stp>
        <stp>MSFT</stp>
        <stp>42101</stp>
        <stp>Last</stp>
        <tr r="F8" s="10"/>
      </tp>
      <tp>
        <v>1.2453000000000001</v>
        <stp/>
        <stp>rtd-mysql</stp>
        <stp>currencies_day_history_yahoo</stp>
        <stp>USDCAD=X</stp>
        <stp>42101</stp>
        <stp>Low</stp>
        <tr r="K8" s="11"/>
      </tp>
      <tp>
        <v>0.9556</v>
        <stp/>
        <stp>rtd-mysql</stp>
        <stp>currencies_day_history_yahoo</stp>
        <stp>USDCHF=X</stp>
        <stp>42101</stp>
        <stp>Low</stp>
        <tr r="K9" s="11"/>
      </tp>
      <tp t="s">
        <v/>
        <stp/>
        <stp>rtd-mysql</stp>
        <stp>quote_day_history_yahoo</stp>
        <stp>AAPL</stp>
        <stp>42101</stp>
        <stp>RTD_LastMessage</stp>
        <tr r="N4" s="10"/>
      </tp>
      <tp t="s">
        <v/>
        <stp/>
        <stp>rtd-mysql</stp>
        <stp>quote_day_history_yahoo</stp>
        <stp>ORCL</stp>
        <stp>42101</stp>
        <stp>RTD_LastMessage</stp>
        <tr r="N9" s="10"/>
      </tp>
      <tp>
        <v>0.66111111111111109</v>
        <stp/>
        <stp>rtd-mysql</stp>
        <stp>quote_day_history_yahoo</stp>
        <stp>YHOO</stp>
        <stp>42101</stp>
        <stp>LastTradeTime</stp>
        <tr r="E10" s="10"/>
      </tp>
      <tp>
        <v>126.61</v>
        <stp/>
        <stp>rtd-mysql</stp>
        <stp>quotes_yahoo</stp>
        <stp>AAPL</stp>
        <stp>Low</stp>
        <tr r="K4" s="1"/>
      </tp>
      <tp>
        <v>0</v>
        <stp/>
        <stp>rtd-mysql</stp>
        <stp>fundamentals_day_history_yahoo</stp>
        <stp>MSFT</stp>
        <stp>42101</stp>
        <stp>Notes</stp>
        <tr r="AY8" s="6"/>
      </tp>
      <tp>
        <v>2.4790000000000001</v>
        <stp/>
        <stp>rtd-mysql</stp>
        <stp>fundamentals_day_history_yahoo</stp>
        <stp>MSFT</stp>
        <stp>42101</stp>
        <stp>EarningsShare</stp>
        <tr r="AJ8" s="6"/>
      </tp>
      <tp>
        <v>1.2999999999999999E-3</v>
        <stp/>
        <stp>rtd-mysql</stp>
        <stp>fundamentals_day_history_yahoo</stp>
        <stp>GOOG</stp>
        <stp>42101</stp>
        <stp>PercentChange</stp>
        <tr r="H6" s="6"/>
      </tp>
      <tp>
        <v>42384</v>
        <stp/>
        <stp>rtd-mysql</stp>
        <stp>option_day_history_yahoo</stp>
        <stp>AAPL160115C00100000</stp>
        <stp>42101</stp>
        <stp>ExpDate</stp>
        <tr r="I4" s="8"/>
      </tp>
      <tp>
        <v>1.35</v>
        <stp/>
        <stp>rtd-mysql</stp>
        <stp>fundamentals_day_history_yahoo</stp>
        <stp>FB</stp>
        <stp>42101</stp>
        <stp>PEG</stp>
        <tr r="AF5" s="6"/>
      </tp>
      <tp>
        <v>-1.32</v>
        <stp/>
        <stp>rtd-mysql</stp>
        <stp>fundamentals_day_history_yahoo</stp>
        <stp>AAPL</stp>
        <stp>42101</stp>
        <stp>Change</stp>
        <tr r="G4" s="6"/>
      </tp>
      <tp>
        <v>877565</v>
        <stp/>
        <stp>rtd-mysql</stp>
        <stp>fundamentals_day_history_yahoo</stp>
        <stp>LNKD</stp>
        <stp>42101</stp>
        <stp>Volume</stp>
        <tr r="L7" s="6"/>
      </tp>
      <tp t="s">
        <v/>
        <stp/>
        <stp>rtd-mysql</stp>
        <stp>option_day_history_yahoo</stp>
        <stp>AAPL160115P00150000</stp>
        <stp>42101</stp>
        <stp>RTD_LastMessage</stp>
        <tr r="U7" s="8"/>
      </tp>
      <tp>
        <v>0</v>
        <stp/>
        <stp>rtd-mysql</stp>
        <stp>fundamentals_day_history_yahoo</stp>
        <stp>ORCL</stp>
        <stp>42101</stp>
        <stp>Notes</stp>
        <tr r="AY9" s="6"/>
      </tp>
      <tp>
        <v>542.69000000000005</v>
        <stp/>
        <stp>rtd-mysql</stp>
        <stp>quote_day_history_yahoo</stp>
        <stp>GOOG</stp>
        <stp>42101</stp>
        <stp>High</stp>
        <tr r="J6" s="10"/>
      </tp>
      <tp>
        <v>2.39</v>
        <stp/>
        <stp>rtd-mysql</stp>
        <stp>fundamentals_day_history_yahoo</stp>
        <stp>ORCL</stp>
        <stp>42101</stp>
        <stp>EarningsShare</stp>
        <tr r="AJ9" s="6"/>
      </tp>
      <tp>
        <v>42.97</v>
        <stp/>
        <stp>rtd-mysql</stp>
        <stp>quote_day_history_yahoo</stp>
        <stp>ORCL</stp>
        <stp>42101</stp>
        <stp>Last</stp>
        <tr r="F9" s="10"/>
      </tp>
      <tp>
        <v>1.9E-3</v>
        <stp/>
        <stp>rtd-mysql</stp>
        <stp>fundamentals_day_history_yahoo</stp>
        <stp>LNKD</stp>
        <stp>42101</stp>
        <stp>PercentChange</stp>
        <tr r="H7" s="6"/>
      </tp>
      <tp>
        <v>42101.963576388887</v>
        <stp/>
        <stp>rtd-mysql</stp>
        <stp>fundamentals_day_history_yahoo</stp>
        <stp>LNKD</stp>
        <stp>42101</stp>
        <stp>LastUpdateTimeStamp</stp>
        <tr r="AZ7" s="6"/>
      </tp>
      <tp>
        <v>1.0955999999999999</v>
        <stp/>
        <stp>rtd-mysql</stp>
        <stp>currencies_day_history_yahoo</stp>
        <stp>EURUSD=X</stp>
        <stp>42101</stp>
        <stp>High</stp>
        <tr r="J5" s="11"/>
      </tp>
      <tp>
        <v>42101.952233796299</v>
        <stp/>
        <stp>rtd-mysql</stp>
        <stp>quotes_yahoo</stp>
        <stp>ORCL</stp>
        <stp>LastUpdateTimeStamp</stp>
        <tr r="M9" s="1"/>
      </tp>
      <tp>
        <v>18.510000000000002</v>
        <stp/>
        <stp>rtd-mysql</stp>
        <stp>fundamentals_day_history_yahoo</stp>
        <stp>FB</stp>
        <stp>42101</stp>
        <stp>PriceSales</stp>
        <tr r="AR5" s="6"/>
      </tp>
      <tp>
        <v>42101.963379629633</v>
        <stp/>
        <stp>rtd-mysql</stp>
        <stp>currencies_day_history_yahoo</stp>
        <stp>USDSEK=X</stp>
        <stp>42101</stp>
        <stp>LastUpdateTimeStamp</stp>
        <tr r="L11" s="11"/>
      </tp>
      <tp t="s">
        <v>82.260 - 83.420</v>
        <stp/>
        <stp>rtd-mysql</stp>
        <stp>fundamentals_day_history_yahoo</stp>
        <stp>FB</stp>
        <stp>42101</stp>
        <stp>DaysRange</stp>
        <tr r="M5" s="6"/>
      </tp>
      <tp>
        <v>14.4375</v>
        <stp/>
        <stp>rtd-mysql</stp>
        <stp>fundamentals_day_history_yahoo</stp>
        <stp>MSFT</stp>
        <stp>42101</stp>
        <stp>PriceEPSEstNextYear</stp>
        <tr r="AT8" s="6"/>
      </tp>
      <tp>
        <v>42101.952233796299</v>
        <stp/>
        <stp>rtd-mysql</stp>
        <stp>quotes_yahoo</stp>
        <stp>MSFT</stp>
        <stp>LastUpdateTimeStamp</stp>
        <tr r="M8" s="1"/>
      </tp>
      <tp>
        <v>-4.4229999999999998E-2</v>
        <stp/>
        <stp>rtd-mysql</stp>
        <stp>fundamentals_day_history_yahoo</stp>
        <stp>FB</stp>
        <stp>42101</stp>
        <stp>PercentChangeFromYearHigh</stp>
        <tr r="U5" s="6"/>
      </tp>
      <tp>
        <v>1.2521</v>
        <stp/>
        <stp>rtd-mysql</stp>
        <stp>currencies_day_history_yahoo</stp>
        <stp>USDCAD=X</stp>
        <stp>42101</stp>
        <stp>High</stp>
        <tr r="J8" s="11"/>
      </tp>
      <tp>
        <v>1.492</v>
        <stp/>
        <stp>rtd-mysql</stp>
        <stp>currencies_day_history_yahoo</stp>
        <stp>GBPUSD=X</stp>
        <stp>42101</stp>
        <stp>High</stp>
        <tr r="J6" s="11"/>
      </tp>
      <tp>
        <v>42101</v>
        <stp/>
        <stp>rtd-mysql</stp>
        <stp>quotes_yahoo</stp>
        <stp>FB</stp>
        <stp>LastTradeDate</stp>
        <tr r="D5" s="1"/>
      </tp>
      <tp>
        <v>0.66782407407407407</v>
        <stp/>
        <stp>rtd-mysql</stp>
        <stp>option_day_history_yahoo</stp>
        <stp>AAPL160115C00150000</stp>
        <stp>42101</stp>
        <stp>Time</stp>
        <tr r="E5" s="8"/>
      </tp>
      <tp>
        <v>0.66782407407407407</v>
        <stp/>
        <stp>rtd-mysql</stp>
        <stp>option_day_history_yahoo</stp>
        <stp>AAPL160115C00100000</stp>
        <stp>42101</stp>
        <stp>Time</stp>
        <tr r="E4" s="8"/>
      </tp>
      <tp>
        <v>0.66782407407407407</v>
        <stp/>
        <stp>rtd-mysql</stp>
        <stp>option_day_history_yahoo</stp>
        <stp>AAPL160115P00150000</stp>
        <stp>42101</stp>
        <stp>Time</stp>
        <tr r="E7" s="8"/>
      </tp>
      <tp>
        <v>0.66782407407407407</v>
        <stp/>
        <stp>rtd-mysql</stp>
        <stp>option_day_history_yahoo</stp>
        <stp>AAPL160115P00100000</stp>
        <stp>42101</stp>
        <stp>Time</stp>
        <tr r="E6" s="8"/>
      </tp>
      <tp>
        <v>42101.963506944441</v>
        <stp/>
        <stp>rtd-mysql</stp>
        <stp>fundamentals_day_history_yahoo</stp>
        <stp>GOOG</stp>
        <stp>42101</stp>
        <stp>LastUpdateTimeStamp</stp>
        <tr r="AZ6" s="6"/>
      </tp>
      <tp>
        <v>0.9</v>
        <stp/>
        <stp>rtd-mysql</stp>
        <stp>fundamentals_day_history_yahoo</stp>
        <stp>YHOO</stp>
        <stp>42101</stp>
        <stp>EPSEstNextYear</stp>
        <tr r="AI10" s="6"/>
      </tp>
      <tp>
        <v>33</v>
        <stp/>
        <stp>rtd-mysql</stp>
        <stp>fundamentals_day_history_yahoo</stp>
        <stp>GOOG</stp>
        <stp>42101</stp>
        <stp>EPSEstNextYear</stp>
        <tr r="AI6" s="6"/>
      </tp>
      <tp>
        <v>0.749</v>
        <stp/>
        <stp>rtd-mysql</stp>
        <stp>currencies_day_history_yahoo</stp>
        <stp>NZDUSD=X</stp>
        <stp>42101</stp>
        <stp>Last</stp>
        <tr r="F7" s="11"/>
      </tp>
      <tp>
        <v>0.96660000000000001</v>
        <stp/>
        <stp>rtd-mysql</stp>
        <stp>currencies_day_history_yahoo</stp>
        <stp>USDCHF=X</stp>
        <stp>42101</stp>
        <stp>Last</stp>
        <tr r="F9" s="11"/>
      </tp>
      <tp>
        <v>-7.0999999999999995E-3</v>
        <stp/>
        <stp>rtd-mysql</stp>
        <stp>fundamentals_day_history_yahoo</stp>
        <stp>AAPL</stp>
        <stp>42101</stp>
        <stp>PercentChangeFromMA50</stp>
        <tr r="AA4" s="6"/>
      </tp>
      <tp>
        <v>0.77129999999999999</v>
        <stp/>
        <stp>rtd-mysql</stp>
        <stp>currencies_day_history_yahoo</stp>
        <stp>AUDUSD=X</stp>
        <stp>42101</stp>
        <stp>High</stp>
        <tr r="J4" s="11"/>
      </tp>
      <tp>
        <v>276.18</v>
        <stp/>
        <stp>rtd-mysql</stp>
        <stp>fundamentals_day_history_yahoo</stp>
        <stp>LNKD</stp>
        <stp>42101</stp>
        <stp>YearHigh</stp>
        <tr r="P7" s="6"/>
      </tp>
      <tp>
        <v>-0.9</v>
        <stp/>
        <stp>rtd-mysql</stp>
        <stp>fundamentals_day_history_yahoo</stp>
        <stp>AAPL</stp>
        <stp>42101</stp>
        <stp>ChangeFromMA50</stp>
        <tr r="Y4" s="6"/>
      </tp>
      <tp t="s">
        <v>67.66B</v>
        <stp/>
        <stp>rtd-mysql</stp>
        <stp>fundamentals_day_history_yahoo</stp>
        <stp>AAPL</stp>
        <stp>42101</stp>
        <stp>EBITDA</stp>
        <tr r="AU4" s="6"/>
      </tp>
      <tp>
        <v>50.05</v>
        <stp/>
        <stp>rtd-mysql</stp>
        <stp>fundamentals_day_history_yahoo</stp>
        <stp>MSFT</stp>
        <stp>42101</stp>
        <stp>YearHigh</stp>
        <tr r="P8" s="6"/>
      </tp>
      <tp>
        <v>8.6826000000000008</v>
        <stp/>
        <stp>rtd-mysql</stp>
        <stp>currencies_day_history_yahoo</stp>
        <stp>USDSEK=X</stp>
        <stp>42101</stp>
        <stp>High</stp>
        <tr r="J11" s="11"/>
      </tp>
      <tp>
        <v>42101.963379629633</v>
        <stp/>
        <stp>rtd-mysql</stp>
        <stp>currencies_day_history_yahoo</stp>
        <stp>AUDUSD=X</stp>
        <stp>42101</stp>
        <stp>LastUpdateTimeStamp</stp>
        <tr r="L4" s="11"/>
      </tp>
      <tp>
        <v>42101.963379629633</v>
        <stp/>
        <stp>rtd-mysql</stp>
        <stp>currencies_day_history_yahoo</stp>
        <stp>EURUSD=X</stp>
        <stp>42101</stp>
        <stp>LastUpdateTimeStamp</stp>
        <tr r="L5" s="11"/>
      </tp>
      <tp>
        <v>42101.963379629633</v>
        <stp/>
        <stp>rtd-mysql</stp>
        <stp>currencies_day_history_yahoo</stp>
        <stp>GBPUSD=X</stp>
        <stp>42101</stp>
        <stp>LastUpdateTimeStamp</stp>
        <tr r="L6" s="11"/>
      </tp>
      <tp>
        <v>42101.963379629633</v>
        <stp/>
        <stp>rtd-mysql</stp>
        <stp>currencies_day_history_yahoo</stp>
        <stp>NZDUSD=X</stp>
        <stp>42101</stp>
        <stp>LastUpdateTimeStamp</stp>
        <tr r="L7" s="11"/>
      </tp>
      <tp>
        <v>46.71</v>
        <stp/>
        <stp>rtd-mysql</stp>
        <stp>fundamentals_day_history_yahoo</stp>
        <stp>ORCL</stp>
        <stp>42101</stp>
        <stp>YearHigh</stp>
        <tr r="P9" s="6"/>
      </tp>
      <tp>
        <v>4.26</v>
        <stp/>
        <stp>rtd-mysql</stp>
        <stp>fundamentals_day_history_yahoo</stp>
        <stp>LNKD</stp>
        <stp>42101</stp>
        <stp>EPSEstNextYear</stp>
        <tr r="AI7" s="6"/>
      </tp>
      <tp>
        <v>-3.8069999999999999</v>
        <stp/>
        <stp>rtd-mysql</stp>
        <stp>fundamentals_day_history_yahoo</stp>
        <stp>FB</stp>
        <stp>42101</stp>
        <stp>ChangeFromYearHigh</stp>
        <tr r="S5" s="6"/>
      </tp>
      <tp>
        <v>1.95</v>
        <stp/>
        <stp>rtd-mysql</stp>
        <stp>fundamentals_day_history_yahoo</stp>
        <stp>FB</stp>
        <stp>42101</stp>
        <stp>EPSEstCurrentYear</stp>
        <tr r="AG5" s="6"/>
      </tp>
      <tp>
        <v>73.977999999999994</v>
        <stp/>
        <stp>rtd-mysql</stp>
        <stp>fundamentals_day_history_yahoo</stp>
        <stp>FB</stp>
        <stp>42101</stp>
        <stp>PE</stp>
        <tr r="AE5" s="6"/>
      </tp>
      <tp>
        <v>42101.96292824074</v>
        <stp/>
        <stp>rtd-mysql</stp>
        <stp>fundamentals_day_history_yahoo</stp>
        <stp>ORCL</stp>
        <stp>42101</stp>
        <stp>LastUpdateTimeStamp</stp>
        <tr r="AZ9" s="6"/>
      </tp>
      <tp>
        <v>42101.963414351849</v>
        <stp/>
        <stp>rtd-mysql</stp>
        <stp>fundamentals_day_history_yahoo</stp>
        <stp>AAPL</stp>
        <stp>42101</stp>
        <stp>LastUpdateTimeStamp</stp>
        <tr r="AZ4" s="6"/>
      </tp>
      <tp>
        <v>-3.6827999999999999</v>
        <stp/>
        <stp>rtd-mysql</stp>
        <stp>fundamentals_day_history_yahoo</stp>
        <stp>MSFT</stp>
        <stp>42101</stp>
        <stp>ChangeFromMA200</stp>
        <tr r="Z8" s="6"/>
      </tp>
      <tp>
        <v>1.0815999999999999</v>
        <stp/>
        <stp>rtd-mysql</stp>
        <stp>currencies_day_history_yahoo</stp>
        <stp>EURUSD=X</stp>
        <stp>42101</stp>
        <stp>Last</stp>
        <tr r="F5" s="11"/>
      </tp>
      <tp>
        <v>133.6</v>
        <stp/>
        <stp>rtd-mysql</stp>
        <stp>fundamentals_day_history_yahoo</stp>
        <stp>AAPL</stp>
        <stp>42101</stp>
        <stp>YearHigh</stp>
        <tr r="P4" s="6"/>
      </tp>
      <tp>
        <v>0.66111111111111109</v>
        <stp/>
        <stp>rtd-mysql</stp>
        <stp>quote_day_history_yahoo</stp>
        <stp>FB</stp>
        <stp>42101</stp>
        <stp>LastTradeTime</stp>
        <tr r="E5" s="10"/>
      </tp>
      <tp>
        <v>1.3</v>
        <stp/>
        <stp>rtd-mysql</stp>
        <stp>fundamentals_day_history_yahoo</stp>
        <stp>FB</stp>
        <stp>42101</stp>
        <stp>ShortRatio</stp>
        <tr r="O5" s="6"/>
      </tp>
      <tp>
        <v>6.1210000000000007E-2</v>
        <stp/>
        <stp>rtd-mysql</stp>
        <stp>fundamentals_day_history_yahoo</stp>
        <stp>FB</stp>
        <stp>42101</stp>
        <stp>PercentChangeFromMA200</stp>
        <tr r="AB5" s="6"/>
      </tp>
      <tp>
        <v>-7.3000000000000001E-3</v>
        <stp/>
        <stp>rtd-mysql</stp>
        <stp>fundamentals_day_history_yahoo</stp>
        <stp>YHOO</stp>
        <stp>42101</stp>
        <stp>PercentChangeFromMA50</stp>
        <tr r="AA10" s="6"/>
      </tp>
      <tp>
        <v>1.4821</v>
        <stp/>
        <stp>rtd-mysql</stp>
        <stp>currencies_day_history_yahoo</stp>
        <stp>GBPUSD=X</stp>
        <stp>42101</stp>
        <stp>Last</stp>
        <tr r="F6" s="11"/>
      </tp>
      <tp>
        <v>119.459</v>
        <stp/>
        <stp>rtd-mysql</stp>
        <stp>currencies_day_history_yahoo</stp>
        <stp>USDJPY=X</stp>
        <stp>42101</stp>
        <stp>Open</stp>
        <tr r="I10" s="11"/>
      </tp>
      <tp>
        <v>1.2509999999999999</v>
        <stp/>
        <stp>rtd-mysql</stp>
        <stp>currencies_day_history_yahoo</stp>
        <stp>USDCAD=X</stp>
        <stp>42101</stp>
        <stp>Last</stp>
        <tr r="F8" s="11"/>
      </tp>
      <tp>
        <v>2.88</v>
        <stp/>
        <stp>rtd-mysql</stp>
        <stp>fundamentals_day_history_yahoo</stp>
        <stp>MSFT</stp>
        <stp>42101</stp>
        <stp>EPSEstNextYear</stp>
        <tr r="AI8" s="6"/>
      </tp>
      <tp>
        <v>28.725000000000001</v>
        <stp/>
        <stp>rtd-mysql</stp>
        <stp>option_day_history_yahoo</stp>
        <stp>AAPL160115P00150000</stp>
        <stp>42101</stp>
        <stp>Mark</stp>
        <tr r="O7" s="8"/>
      </tp>
      <tp>
        <v>2.9350000000000001</v>
        <stp/>
        <stp>rtd-mysql</stp>
        <stp>option_day_history_yahoo</stp>
        <stp>AAPL160115P00100000</stp>
        <stp>42101</stp>
        <stp>Mark</stp>
        <tr r="O6" s="8"/>
      </tp>
      <tp>
        <v>3.95</v>
        <stp/>
        <stp>rtd-mysql</stp>
        <stp>option_day_history_yahoo</stp>
        <stp>AAPL160115C00150000</stp>
        <stp>42101</stp>
        <stp>Mark</stp>
        <tr r="O5" s="8"/>
      </tp>
      <tp>
        <v>28.3</v>
        <stp/>
        <stp>rtd-mysql</stp>
        <stp>option_day_history_yahoo</stp>
        <stp>AAPL160115C00100000</stp>
        <stp>42101</stp>
        <stp>Mark</stp>
        <tr r="O4" s="8"/>
      </tp>
      <tp>
        <v>28.25</v>
        <stp/>
        <stp>rtd-mysql</stp>
        <stp>option_day_history_yahoo</stp>
        <stp>AAPL160115P00150000</stp>
        <stp>42101</stp>
        <stp>Last</stp>
        <tr r="L7" s="8"/>
      </tp>
      <tp>
        <v>2.92</v>
        <stp/>
        <stp>rtd-mysql</stp>
        <stp>option_day_history_yahoo</stp>
        <stp>AAPL160115P00100000</stp>
        <stp>42101</stp>
        <stp>Last</stp>
        <tr r="L6" s="8"/>
      </tp>
      <tp>
        <v>3.95</v>
        <stp/>
        <stp>rtd-mysql</stp>
        <stp>option_day_history_yahoo</stp>
        <stp>AAPL160115C00150000</stp>
        <stp>42101</stp>
        <stp>Last</stp>
        <tr r="L5" s="8"/>
      </tp>
      <tp>
        <v>28.25</v>
        <stp/>
        <stp>rtd-mysql</stp>
        <stp>option_day_history_yahoo</stp>
        <stp>AAPL160115C00100000</stp>
        <stp>42101</stp>
        <stp>Last</stp>
        <tr r="L4" s="8"/>
      </tp>
      <tp>
        <v>0.61388888888888893</v>
        <stp/>
        <stp>rtd-mysql</stp>
        <stp>quotes_yahoo</stp>
        <stp>FB</stp>
        <stp>LastTradeTime</stp>
        <tr r="E5" s="1"/>
      </tp>
      <tp>
        <v>42101.962951388887</v>
        <stp/>
        <stp>rtd-mysql</stp>
        <stp>fundamentals_day_history_yahoo</stp>
        <stp>YHOO</stp>
        <stp>42101</stp>
        <stp>LastUpdateTimeStamp</stp>
        <tr r="AZ10" s="6"/>
      </tp>
      <tp>
        <v>2094</v>
        <stp/>
        <stp>rtd-mysql</stp>
        <stp>option_day_history_yahoo</stp>
        <stp>AAPL160115P00150000</stp>
        <stp>42101</stp>
        <stp>OpenInt</stp>
        <tr r="S7" s="8"/>
      </tp>
      <tp>
        <v>0.61</v>
        <stp/>
        <stp>rtd-mysql</stp>
        <stp>quotes_yahoo</stp>
        <stp>FB</stp>
        <stp>Change</stp>
        <tr r="G5" s="1"/>
      </tp>
      <tp>
        <v>0.75629999999999997</v>
        <stp/>
        <stp>rtd-mysql</stp>
        <stp>currencies_day_history_yahoo</stp>
        <stp>NZDUSD=X</stp>
        <stp>42101</stp>
        <stp>High</stp>
        <tr r="J7" s="11"/>
      </tp>
      <tp>
        <v>0.96709999999999996</v>
        <stp/>
        <stp>rtd-mysql</stp>
        <stp>currencies_day_history_yahoo</stp>
        <stp>USDCHF=X</stp>
        <stp>42101</stp>
        <stp>High</stp>
        <tr r="J9" s="11"/>
      </tp>
      <tp>
        <v>0</v>
        <stp/>
        <stp>rtd-mysql</stp>
        <stp>fundamentals_day_history_yahoo</stp>
        <stp>FB</stp>
        <stp>42101</stp>
        <stp>Commission</stp>
        <tr r="AX5" s="6"/>
      </tp>
      <tp>
        <v>-4.6600000000000003E-2</v>
        <stp/>
        <stp>rtd-mysql</stp>
        <stp>fundamentals_day_history_yahoo</stp>
        <stp>LNKD</stp>
        <stp>42101</stp>
        <stp>PercentChangeFromMA50</stp>
        <tr r="AA7" s="6"/>
      </tp>
      <tp>
        <v>0.76339999999999997</v>
        <stp/>
        <stp>rtd-mysql</stp>
        <stp>currencies_day_history_yahoo</stp>
        <stp>AUDUSD=X</stp>
        <stp>42101</stp>
        <stp>Last</stp>
        <tr r="F4" s="11"/>
      </tp>
      <tp>
        <v>86.07</v>
        <stp/>
        <stp>rtd-mysql</stp>
        <stp>fundamentals_day_history_yahoo</stp>
        <stp>FB</stp>
        <stp>42101</stp>
        <stp>YearHigh</stp>
        <tr r="P5" s="6"/>
      </tp>
      <tp>
        <v>-2.8900000000000002E-2</v>
        <stp/>
        <stp>rtd-mysql</stp>
        <stp>fundamentals_day_history_yahoo</stp>
        <stp>GOOG</stp>
        <stp>42101</stp>
        <stp>PercentChangeFromMA50</stp>
        <tr r="AA6" s="6"/>
      </tp>
      <tp>
        <v>41727</v>
        <stp/>
        <stp>rtd-mysql</stp>
        <stp>option_day_history_yahoo</stp>
        <stp>AAPL160115P00100000</stp>
        <stp>42101</stp>
        <stp>OpenInt</stp>
        <tr r="S6" s="8"/>
      </tp>
      <tp>
        <v>42101.963483796295</v>
        <stp/>
        <stp>rtd-mysql</stp>
        <stp>fundamentals_day_history_yahoo</stp>
        <stp>FB</stp>
        <stp>42101</stp>
        <stp>LastUpdateTimeStamp</stp>
        <tr r="AZ5" s="6"/>
      </tp>
      <tp>
        <v>8.6801999999999992</v>
        <stp/>
        <stp>rtd-mysql</stp>
        <stp>currencies_day_history_yahoo</stp>
        <stp>USDSEK=X</stp>
        <stp>42101</stp>
        <stp>Last</stp>
        <tr r="F11" s="11"/>
      </tp>
      <tp>
        <v>3.01</v>
        <stp/>
        <stp>rtd-mysql</stp>
        <stp>fundamentals_day_history_yahoo</stp>
        <stp>ORCL</stp>
        <stp>42101</stp>
        <stp>EPSEstNextYear</stp>
        <tr r="AI9" s="6"/>
      </tp>
      <tp>
        <v>599.65</v>
        <stp/>
        <stp>rtd-mysql</stp>
        <stp>fundamentals_day_history_yahoo</stp>
        <stp>GOOG</stp>
        <stp>42101</stp>
        <stp>YearHigh</stp>
        <tr r="P6" s="6"/>
      </tp>
      <tp>
        <v>-3.4188034188034191E-2</v>
        <stp/>
        <stp>rtd-mysql</stp>
        <stp>option_day_history_yahoo</stp>
        <stp>AAPL160115C00100000</stp>
        <stp>42101</stp>
        <stp>PercentChange</stp>
        <tr r="N4" s="8"/>
      </tp>
      <tp>
        <v>-7.0588235294117646E-2</v>
        <stp/>
        <stp>rtd-mysql</stp>
        <stp>option_day_history_yahoo</stp>
        <stp>AAPL160115C00150000</stp>
        <stp>42101</stp>
        <stp>PercentChange</stp>
        <tr r="N5" s="8"/>
      </tp>
      <tp>
        <v>5.0359712230215833E-2</v>
        <stp/>
        <stp>rtd-mysql</stp>
        <stp>option_day_history_yahoo</stp>
        <stp>AAPL160115P00100000</stp>
        <stp>42101</stp>
        <stp>PercentChange</stp>
        <tr r="N6" s="8"/>
      </tp>
      <tp>
        <v>-4.074702886247878E-2</v>
        <stp/>
        <stp>rtd-mysql</stp>
        <stp>option_day_history_yahoo</stp>
        <stp>AAPL160115P00150000</stp>
        <stp>42101</stp>
        <stp>PercentChange</stp>
        <tr r="N7" s="8"/>
      </tp>
      <tp>
        <v>13048095</v>
        <stp/>
        <stp>rtd-mysql</stp>
        <stp>quotes_yahoo</stp>
        <stp>FB</stp>
        <stp>Volume</stp>
        <tr r="L5" s="1"/>
      </tp>
      <tp>
        <v>42101.96361111111</v>
        <stp/>
        <stp>rtd-mysql</stp>
        <stp>fundamentals_day_history_yahoo</stp>
        <stp>MSFT</stp>
        <stp>42101</stp>
        <stp>LastUpdateTimeStamp</stp>
        <tr r="AZ8" s="6"/>
      </tp>
      <tp>
        <v>82.51</v>
        <stp/>
        <stp>rtd-mysql</stp>
        <stp>quotes_yahoo</stp>
        <stp>FB</stp>
        <stp>Low</stp>
        <tr r="K5" s="1"/>
      </tp>
      <tp>
        <v>-7.4999999999999997E-3</v>
        <stp/>
        <stp>rtd-mysql</stp>
        <stp>fundamentals_day_history_yahoo</stp>
        <stp>ORCL</stp>
        <stp>42101</stp>
        <stp>PercentChangeFromMA50</stp>
        <tr r="AA9" s="6"/>
      </tp>
      <tp>
        <v>11.95</v>
        <stp/>
        <stp>rtd-mysql</stp>
        <stp>fundamentals_day_history_yahoo</stp>
        <stp>AAPL</stp>
        <stp>42101</stp>
        <stp>ChangeFromMA200</stp>
        <tr r="Z4" s="6"/>
      </tp>
      <tp>
        <v>1.1599999999999999</v>
        <stp/>
        <stp>rtd-mysql</stp>
        <stp>fundamentals_day_history_yahoo</stp>
        <stp>ORCL</stp>
        <stp>42101</stp>
        <stp>ChangeFromMA200</stp>
        <tr r="Z9" s="6"/>
      </tp>
      <tp>
        <v>42101.963379629633</v>
        <stp/>
        <stp>rtd-mysql</stp>
        <stp>currencies_day_history_yahoo</stp>
        <stp>USDCAD=X</stp>
        <stp>42101</stp>
        <stp>LastUpdateTimeStamp</stp>
        <tr r="L8" s="11"/>
      </tp>
      <tp>
        <v>42101.963379629633</v>
        <stp/>
        <stp>rtd-mysql</stp>
        <stp>currencies_day_history_yahoo</stp>
        <stp>USDCHF=X</stp>
        <stp>42101</stp>
        <stp>LastUpdateTimeStamp</stp>
        <tr r="L9" s="11"/>
      </tp>
      <tp>
        <v>-2.1013999999999998E-2</v>
        <stp/>
        <stp>rtd-mysql</stp>
        <stp>fundamentals_day_history_yahoo</stp>
        <stp>MSFT</stp>
        <stp>42101</stp>
        <stp>PercentChangeFromMA50</stp>
        <tr r="AA8" s="6"/>
      </tp>
      <tp>
        <v>58.63</v>
        <stp/>
        <stp>rtd-mysql</stp>
        <stp>fundamentals_day_history_yahoo</stp>
        <stp>LNKD</stp>
        <stp>42101</stp>
        <stp>PriceEPSEstNextYear</stp>
        <tr r="AT7" s="6"/>
      </tp>
      <tp>
        <v>52.62</v>
        <stp/>
        <stp>rtd-mysql</stp>
        <stp>fundamentals_day_history_yahoo</stp>
        <stp>YHOO</stp>
        <stp>42101</stp>
        <stp>YearHigh</stp>
        <tr r="P10" s="6"/>
      </tp>
      <tp>
        <v>6.3440000000000003</v>
        <stp/>
        <stp>rtd-mysql</stp>
        <stp>fundamentals_day_history_yahoo</stp>
        <stp>FB</stp>
        <stp>42101</stp>
        <stp>PriceBook</stp>
        <tr r="AQ5" s="6"/>
      </tp>
      <tp>
        <v>0.75529999999999997</v>
        <stp/>
        <stp>rtd-mysql</stp>
        <stp>currencies_day_history_yahoo</stp>
        <stp>NZDUSD=X</stp>
        <stp>42101</stp>
        <stp>Open</stp>
        <tr r="I7" s="11"/>
      </tp>
      <tp>
        <v>0.95760000000000001</v>
        <stp/>
        <stp>rtd-mysql</stp>
        <stp>currencies_day_history_yahoo</stp>
        <stp>USDCHF=X</stp>
        <stp>42101</stp>
        <stp>Open</stp>
        <tr r="I9" s="11"/>
      </tp>
      <tp>
        <v>0</v>
        <stp/>
        <stp>rtd-mysql</stp>
        <stp>fundamentals_day_history_yahoo</stp>
        <stp>GOOG</stp>
        <stp>42101</stp>
        <stp>PriceEPSEstNextYear</stp>
        <tr r="AT6" s="6"/>
      </tp>
      <tp t="s">
        <v>CALL</v>
        <stp/>
        <stp>rtd-mysql</stp>
        <stp>option_day_history_yahoo</stp>
        <stp>AAPL160115C00150000</stp>
        <stp>42101</stp>
        <stp>Type</stp>
        <tr r="K5" s="8"/>
      </tp>
      <tp t="s">
        <v>CALL</v>
        <stp/>
        <stp>rtd-mysql</stp>
        <stp>option_day_history_yahoo</stp>
        <stp>AAPL160115C00100000</stp>
        <stp>42101</stp>
        <stp>Type</stp>
        <tr r="K4" s="8"/>
      </tp>
      <tp t="s">
        <v>PUT</v>
        <stp/>
        <stp>rtd-mysql</stp>
        <stp>option_day_history_yahoo</stp>
        <stp>AAPL160115P00150000</stp>
        <stp>42101</stp>
        <stp>Type</stp>
        <tr r="K7" s="8"/>
      </tp>
      <tp t="s">
        <v>PUT</v>
        <stp/>
        <stp>rtd-mysql</stp>
        <stp>option_day_history_yahoo</stp>
        <stp>AAPL160115P00100000</stp>
        <stp>42101</stp>
        <stp>Type</stp>
        <tr r="K6" s="8"/>
      </tp>
      <tp>
        <v>-0.89249999999999996</v>
        <stp/>
        <stp>rtd-mysql</stp>
        <stp>fundamentals_day_history_yahoo</stp>
        <stp>MSFT</stp>
        <stp>42101</stp>
        <stp>ChangeFromMA50</stp>
        <tr r="Y8" s="6"/>
      </tp>
      <tp t="s">
        <v>33.61B</v>
        <stp/>
        <stp>rtd-mysql</stp>
        <stp>fundamentals_day_history_yahoo</stp>
        <stp>MSFT</stp>
        <stp>42101</stp>
        <stp>EBITDA</stp>
        <tr r="AU8" s="6"/>
      </tp>
      <tp>
        <v>-2.12</v>
        <stp/>
        <stp>rtd-mysql</stp>
        <stp>fundamentals_day_history_yahoo</stp>
        <stp>YHOO</stp>
        <stp>42101</stp>
        <stp>ChangeFromMA200</stp>
        <tr r="Z10" s="6"/>
      </tp>
      <tp>
        <v>42101.952233796299</v>
        <stp/>
        <stp>rtd-mysql</stp>
        <stp>quotes_yahoo</stp>
        <stp>AAPL</stp>
        <stp>LastUpdateTimeStamp</stp>
        <tr r="M4" s="1"/>
      </tp>
      <tp>
        <v>120.49</v>
        <stp/>
        <stp>rtd-mysql</stp>
        <stp>currencies_day_history_yahoo</stp>
        <stp>USDJPY=X</stp>
        <stp>42101</stp>
        <stp>High</stp>
        <tr r="J10" s="11"/>
      </tp>
      <tp>
        <v>12.994</v>
        <stp/>
        <stp>rtd-mysql</stp>
        <stp>fundamentals_day_history_yahoo</stp>
        <stp>FB</stp>
        <stp>42101</stp>
        <stp>BookValue</stp>
        <tr r="AP5" s="6"/>
      </tp>
      <tp t="s">
        <v>16.79B</v>
        <stp/>
        <stp>rtd-mysql</stp>
        <stp>fundamentals_day_history_yahoo</stp>
        <stp>ORCL</stp>
        <stp>42101</stp>
        <stp>EBITDA</stp>
        <tr r="AU9" s="6"/>
      </tp>
      <tp>
        <v>4.7450000000000001</v>
        <stp/>
        <stp>rtd-mysql</stp>
        <stp>fundamentals_day_history_yahoo</stp>
        <stp>FB</stp>
        <stp>42101</stp>
        <stp>ChangeFromMA200</stp>
        <tr r="Z5" s="6"/>
      </tp>
      <tp>
        <v>92.57</v>
        <stp/>
        <stp>rtd-mysql</stp>
        <stp>fundamentals_day_history_yahoo</stp>
        <stp>FB</stp>
        <stp>42101</stp>
        <stp>OneYearTargetPrice</stp>
        <tr r="AD5" s="6"/>
      </tp>
      <tp t="s">
        <v>AAPL</v>
        <stp/>
        <stp>rtd-mysql</stp>
        <stp>option_day_history_yahoo</stp>
        <stp>AAPL160115P00150000</stp>
        <stp>42101</stp>
        <stp>OptionSymbol</stp>
        <tr r="H7" s="8"/>
      </tp>
      <tp t="s">
        <v>AAPL</v>
        <stp/>
        <stp>rtd-mysql</stp>
        <stp>option_day_history_yahoo</stp>
        <stp>AAPL160115P00100000</stp>
        <stp>42101</stp>
        <stp>OptionSymbol</stp>
        <tr r="H6" s="8"/>
      </tp>
      <tp t="s">
        <v>AAPL</v>
        <stp/>
        <stp>rtd-mysql</stp>
        <stp>option_day_history_yahoo</stp>
        <stp>AAPL160115C00150000</stp>
        <stp>42101</stp>
        <stp>OptionSymbol</stp>
        <tr r="H5" s="8"/>
      </tp>
      <tp t="s">
        <v>AAPL</v>
        <stp/>
        <stp>rtd-mysql</stp>
        <stp>option_day_history_yahoo</stp>
        <stp>AAPL160115C00100000</stp>
        <stp>42101</stp>
        <stp>OptionSymbol</stp>
        <tr r="H4" s="8"/>
      </tp>
      <tp>
        <v>-0.32</v>
        <stp/>
        <stp>rtd-mysql</stp>
        <stp>fundamentals_day_history_yahoo</stp>
        <stp>ORCL</stp>
        <stp>42101</stp>
        <stp>ChangeFromMA50</stp>
        <tr r="Y9" s="6"/>
      </tp>
      <tp>
        <v>54513</v>
        <stp/>
        <stp>rtd-mysql</stp>
        <stp>option_day_history_yahoo</stp>
        <stp>AAPL160115C00150000</stp>
        <stp>42101</stp>
        <stp>OpenInt</stp>
        <tr r="S5" s="8"/>
      </tp>
      <tp>
        <v>18.63</v>
        <stp/>
        <stp>rtd-mysql</stp>
        <stp>fundamentals_day_history_yahoo</stp>
        <stp>LNKD</stp>
        <stp>42101</stp>
        <stp>ChangeFromMA200</stp>
        <tr r="Z7" s="6"/>
      </tp>
      <tp t="s">
        <v>54.660 - 86.070</v>
        <stp/>
        <stp>rtd-mysql</stp>
        <stp>fundamentals_day_history_yahoo</stp>
        <stp>FB</stp>
        <stp>42101</stp>
        <stp>YearRange</stp>
        <tr r="R5" s="6"/>
      </tp>
      <tp>
        <v>1.0936999999999999</v>
        <stp/>
        <stp>rtd-mysql</stp>
        <stp>currencies_day_history_yahoo</stp>
        <stp>EURUSD=X</stp>
        <stp>42101</stp>
        <stp>Open</stp>
        <tr r="I5" s="11"/>
      </tp>
      <tp>
        <v>14.28</v>
        <stp/>
        <stp>rtd-mysql</stp>
        <stp>fundamentals_day_history_yahoo</stp>
        <stp>ORCL</stp>
        <stp>42101</stp>
        <stp>PriceEPSEstNextYear</stp>
        <tr r="AT9" s="6"/>
      </tp>
      <tp>
        <v>13.46</v>
        <stp/>
        <stp>rtd-mysql</stp>
        <stp>fundamentals_day_history_yahoo</stp>
        <stp>AAPL</stp>
        <stp>42101</stp>
        <stp>PriceEPSEstNextYear</stp>
        <tr r="AT4" s="6"/>
      </tp>
      <tp>
        <v>7.3993207180980108E-3</v>
        <stp/>
        <stp>rtd-mysql</stp>
        <stp>quotes_yahoo</stp>
        <stp>FB</stp>
        <stp>PercentChange</stp>
        <tr r="H5" s="1"/>
      </tp>
      <tp>
        <v>42101.963379629633</v>
        <stp/>
        <stp>rtd-mysql</stp>
        <stp>currencies_day_history_yahoo</stp>
        <stp>USDJPY=X</stp>
        <stp>42101</stp>
        <stp>LastUpdateTimeStamp</stp>
        <tr r="L10" s="11"/>
      </tp>
      <tp t="s">
        <v>21.48B</v>
        <stp/>
        <stp>rtd-mysql</stp>
        <stp>fundamentals_day_history_yahoo</stp>
        <stp>GOOG</stp>
        <stp>42101</stp>
        <stp>EBITDA</stp>
        <tr r="AU6" s="6"/>
      </tp>
      <tp t="s">
        <v>682.48M</v>
        <stp/>
        <stp>rtd-mysql</stp>
        <stp>fundamentals_day_history_yahoo</stp>
        <stp>YHOO</stp>
        <stp>42101</stp>
        <stp>EBITDA</stp>
        <tr r="AU10" s="6"/>
      </tp>
      <tp>
        <v>48.48</v>
        <stp/>
        <stp>rtd-mysql</stp>
        <stp>fundamentals_day_history_yahoo</stp>
        <stp>YHOO</stp>
        <stp>42101</stp>
        <stp>PriceEPSEstNextYear</stp>
        <tr r="AT10" s="6"/>
      </tp>
      <tp>
        <v>42101.952233796299</v>
        <stp/>
        <stp>rtd-mysql</stp>
        <stp>quotes_yahoo</stp>
        <stp>YHOO</stp>
        <stp>LastUpdateTimeStamp</stp>
        <tr r="M10" s="1"/>
      </tp>
      <tp>
        <v>42101.963240740741</v>
        <stp/>
        <stp>rtd-mysql</stp>
        <stp>quote_day_history_yahoo</stp>
        <stp>FB</stp>
        <stp>42101</stp>
        <stp>LastUpdateTimeStamp</stp>
        <tr r="M5" s="10"/>
      </tp>
      <tp>
        <v>-2.062105773896167E-3</v>
        <stp/>
        <stp>rtd-mysql</stp>
        <stp>quote_day_history_yahoo</stp>
        <stp>FB</stp>
        <stp>42101</stp>
        <stp>PercentChange</stp>
        <tr r="H5" s="10"/>
      </tp>
      <tp>
        <v>120.36750000000001</v>
        <stp/>
        <stp>rtd-mysql</stp>
        <stp>currencies_day_history_yahoo</stp>
        <stp>USDJPY=X</stp>
        <stp>42101</stp>
        <stp>Last</stp>
        <tr r="F10" s="11"/>
      </tp>
      <tp>
        <v>1.2471000000000001</v>
        <stp/>
        <stp>rtd-mysql</stp>
        <stp>currencies_day_history_yahoo</stp>
        <stp>USDCAD=X</stp>
        <stp>42101</stp>
        <stp>Open</stp>
        <tr r="I8" s="11"/>
      </tp>
      <tp>
        <v>-2.95</v>
        <stp/>
        <stp>rtd-mysql</stp>
        <stp>fundamentals_day_history_yahoo</stp>
        <stp>GOOG</stp>
        <stp>42101</stp>
        <stp>ChangeFromMA200</stp>
        <tr r="Z6" s="6"/>
      </tp>
      <tp>
        <v>1.4895</v>
        <stp/>
        <stp>rtd-mysql</stp>
        <stp>currencies_day_history_yahoo</stp>
        <stp>GBPUSD=X</stp>
        <stp>42101</stp>
        <stp>Open</stp>
        <tr r="I6" s="11"/>
      </tp>
      <tp>
        <v>-0.32</v>
        <stp/>
        <stp>rtd-mysql</stp>
        <stp>fundamentals_day_history_yahoo</stp>
        <stp>YHOO</stp>
        <stp>42101</stp>
        <stp>ChangeFromMA50</stp>
        <tr r="Y10" s="6"/>
      </tp>
      <tp>
        <v>-16.02</v>
        <stp/>
        <stp>rtd-mysql</stp>
        <stp>fundamentals_day_history_yahoo</stp>
        <stp>GOOG</stp>
        <stp>42101</stp>
        <stp>ChangeFromMA50</stp>
        <tr r="Y6" s="6"/>
      </tp>
      <tp>
        <v>9.36</v>
        <stp/>
        <stp>rtd-mysql</stp>
        <stp>fundamentals_day_history_yahoo</stp>
        <stp>AAPL</stp>
        <stp>42101</stp>
        <stp>EPSEstNextYear</stp>
        <tr r="AI4" s="6"/>
      </tp>
      <tp>
        <v>42101.952233796299</v>
        <stp/>
        <stp>rtd-mysql</stp>
        <stp>quotes_yahoo</stp>
        <stp>LNKD</stp>
        <stp>LastUpdateTimeStamp</stp>
        <tr r="M7" s="1"/>
      </tp>
      <tp>
        <v>106490</v>
        <stp/>
        <stp>rtd-mysql</stp>
        <stp>option_day_history_yahoo</stp>
        <stp>AAPL160115C00100000</stp>
        <stp>42101</stp>
        <stp>OpenInt</stp>
        <tr r="S4" s="8"/>
      </tp>
      <tp>
        <v>0.76039999999999996</v>
        <stp/>
        <stp>rtd-mysql</stp>
        <stp>currencies_day_history_yahoo</stp>
        <stp>AUDUSD=X</stp>
        <stp>42101</stp>
        <stp>Open</stp>
        <tr r="I4" s="11"/>
      </tp>
      <tp>
        <v>42101.952233796299</v>
        <stp/>
        <stp>rtd-mysql</stp>
        <stp>quotes_yahoo</stp>
        <stp>GOOG</stp>
        <stp>LastUpdateTimeStamp</stp>
        <tr r="M6" s="1"/>
      </tp>
      <tp>
        <v>82.44</v>
        <stp/>
        <stp>rtd-mysql</stp>
        <stp>fundamentals_day_history_yahoo</stp>
        <stp>FB</stp>
        <stp>42101</stp>
        <stp>PrevClose</stp>
        <tr r="N5" s="6"/>
      </tp>
      <tp t="s">
        <v>232.38M</v>
        <stp/>
        <stp>rtd-mysql</stp>
        <stp>fundamentals_day_history_yahoo</stp>
        <stp>LNKD</stp>
        <stp>42101</stp>
        <stp>EBITDA</stp>
        <tr r="AU7" s="6"/>
      </tp>
      <tp>
        <v>8.5581999999999994</v>
        <stp/>
        <stp>rtd-mysql</stp>
        <stp>currencies_day_history_yahoo</stp>
        <stp>USDSEK=X</stp>
        <stp>42101</stp>
        <stp>Open</stp>
        <tr r="I11" s="11"/>
      </tp>
      <tp>
        <v>32.009</v>
        <stp/>
        <stp>rtd-mysql</stp>
        <stp>fundamentals_day_history_yahoo</stp>
        <stp>FB</stp>
        <stp>42101</stp>
        <stp>PriceEPSEstNextYear</stp>
        <tr r="AT5" s="6"/>
      </tp>
      <tp>
        <v>-12.21</v>
        <stp/>
        <stp>rtd-mysql</stp>
        <stp>fundamentals_day_history_yahoo</stp>
        <stp>LNKD</stp>
        <stp>42101</stp>
        <stp>ChangeFromMA50</stp>
        <tr r="Y7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volatileDependencies" Target="volatileDependenci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adjustColumnWidth="0" connectionId="1" autoFormatId="16" applyNumberFormats="0" applyBorderFormats="0" applyFontFormats="1" applyPatternFormats="1" applyAlignmentFormats="0" applyWidthHeightFormats="0">
  <queryTableRefresh nextId="53">
    <queryTableFields count="13">
      <queryTableField id="1" rowNumbers="1" tableColumnId="14"/>
      <queryTableField id="2" name="Symbol" tableColumnId="15"/>
      <queryTableField id="3" name="LastTrade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2.xml><?xml version="1.0" encoding="utf-8"?>
<queryTable xmlns="http://schemas.openxmlformats.org/spreadsheetml/2006/main" name="ExternalData_1" rowNumbers="1" adjustColumnWidth="0" connectionId="3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3.xml><?xml version="1.0" encoding="utf-8"?>
<queryTable xmlns="http://schemas.openxmlformats.org/spreadsheetml/2006/main" name="ExternalData_1" rowNumbers="1" adjustColumnWidth="0" connectionId="4" autoFormatId="16" applyNumberFormats="0" applyBorderFormats="0" applyFontFormats="1" applyPatternFormats="1" applyAlignmentFormats="0" applyWidthHeightFormats="0">
  <queryTableRefresh nextId="53">
    <queryTableFields count="52">
      <queryTableField id="1" rowNumbers="1" tableColumnId="53"/>
      <queryTableField id="2" name="Symbol" tableColumnId="54"/>
      <queryTableField id="3" name="Date" tableColumnId="55"/>
      <queryTableField id="4" name="LastTradeTime" tableColumnId="56"/>
      <queryTableField id="5" name="Last" tableColumnId="57"/>
      <queryTableField id="6" name="Change" tableColumnId="58"/>
      <queryTableField id="7" name="PercentChange" tableColumnId="59"/>
      <queryTableField id="8" name="Open" tableColumnId="60"/>
      <queryTableField id="9" name="High" tableColumnId="61"/>
      <queryTableField id="10" name="Low" tableColumnId="62"/>
      <queryTableField id="11" name="Volume" tableColumnId="63"/>
      <queryTableField id="12" name="DaysRange" tableColumnId="64"/>
      <queryTableField id="13" name="PrevClose" tableColumnId="65"/>
      <queryTableField id="14" name="ShortRatio" tableColumnId="66"/>
      <queryTableField id="15" name="YearHigh" tableColumnId="67"/>
      <queryTableField id="16" name="YearLow" tableColumnId="68"/>
      <queryTableField id="17" name="YearRange" tableColumnId="69"/>
      <queryTableField id="18" name="ChangeFromYearHigh" tableColumnId="70"/>
      <queryTableField id="19" name="ChangeFromYearLow" tableColumnId="71"/>
      <queryTableField id="20" name="PercentChangeFromYearHigh" tableColumnId="72"/>
      <queryTableField id="21" name="PercentChangeFromYearLow" tableColumnId="73"/>
      <queryTableField id="22" name="MA50" tableColumnId="74"/>
      <queryTableField id="23" name="MA200" tableColumnId="75"/>
      <queryTableField id="24" name="ChangeFromMA50" tableColumnId="76"/>
      <queryTableField id="25" name="ChangeFromMA200" tableColumnId="77"/>
      <queryTableField id="26" name="PercentChangeFromMA50" tableColumnId="78"/>
      <queryTableField id="27" name="PercentChangeFromMA200" tableColumnId="79"/>
      <queryTableField id="28" name="AverageDailyVolume" tableColumnId="80"/>
      <queryTableField id="29" name="OneYearTargetPrice" tableColumnId="81"/>
      <queryTableField id="30" name="PE" tableColumnId="82"/>
      <queryTableField id="31" name="PEG" tableColumnId="83"/>
      <queryTableField id="32" name="EPSEstCurrentYear" tableColumnId="84"/>
      <queryTableField id="33" name="EPSEstNextQuarter" tableColumnId="85"/>
      <queryTableField id="34" name="EPSEstNextYear" tableColumnId="86"/>
      <queryTableField id="35" name="EarningsShare" tableColumnId="87"/>
      <queryTableField id="36" name="MarketCap" tableColumnId="88"/>
      <queryTableField id="37" name="DividendYield" tableColumnId="89"/>
      <queryTableField id="38" name="DividendShare" tableColumnId="90"/>
      <queryTableField id="39" name="ExDividendDate" tableColumnId="91"/>
      <queryTableField id="40" name="DividendPayDate" tableColumnId="92"/>
      <queryTableField id="41" name="BookValue" tableColumnId="93"/>
      <queryTableField id="42" name="PriceBook" tableColumnId="94"/>
      <queryTableField id="43" name="PriceSales" tableColumnId="95"/>
      <queryTableField id="44" name="PriceEPSEstCurrentYear" tableColumnId="96"/>
      <queryTableField id="45" name="PriceEPSEstNextYear" tableColumnId="97"/>
      <queryTableField id="46" name="EBITDA" tableColumnId="98"/>
      <queryTableField id="47" name="CompanyName" tableColumnId="99"/>
      <queryTableField id="48" name="StockExchange" tableColumnId="100"/>
      <queryTableField id="49" name="Commission" tableColumnId="101"/>
      <queryTableField id="50" name="Notes" tableColumnId="102"/>
      <queryTableField id="51" name="LastUpdateTimeStamp" tableColumnId="103"/>
      <queryTableField id="52" name="RTD_LastMessage" tableColumnId="104"/>
    </queryTableFields>
  </queryTableRefresh>
</queryTable>
</file>

<file path=xl/queryTables/queryTable4.xml><?xml version="1.0" encoding="utf-8"?>
<queryTable xmlns="http://schemas.openxmlformats.org/spreadsheetml/2006/main" name="ExternalData_1" rowNumbers="1" adjustColumnWidth="0" connectionId="5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Code" tableColumnId="22"/>
      <queryTableField id="3" name="Date" tableColumnId="23"/>
      <queryTableField id="4" name="Time" tableColumnId="24"/>
      <queryTableField id="5" name="OptionCode" tableColumnId="25"/>
      <queryTableField id="6" name="Symbol" tableColumnId="26"/>
      <queryTableField id="7" name="OptionSymbol" tableColumnId="27"/>
      <queryTableField id="8" name="ExpDate" tableColumnId="28"/>
      <queryTableField id="9" name="Strike" tableColumnId="29"/>
      <queryTableField id="10" name="Type" tableColumnId="30"/>
      <queryTableField id="11" name="Last" tableColumnId="31"/>
      <queryTableField id="12" name="Change" tableColumnId="32"/>
      <queryTableField id="13" name="PercentChange" tableColumnId="33"/>
      <queryTableField id="14" name="Mark" tableColumnId="34"/>
      <queryTableField id="15" name="Bid" tableColumnId="35"/>
      <queryTableField id="16" name="Ask" tableColumnId="36"/>
      <queryTableField id="17" name="Volume" tableColumnId="37"/>
      <queryTableField id="18" name="OpenInt" tableColumnId="38"/>
      <queryTableField id="19" name="LastUpdateTimeStamp" tableColumnId="39"/>
      <queryTableField id="20" name="RTD_LastMessage" tableColumnId="40"/>
    </queryTableFields>
  </queryTableRefresh>
</queryTable>
</file>

<file path=xl/queryTables/queryTable5.xml><?xml version="1.0" encoding="utf-8"?>
<queryTable xmlns="http://schemas.openxmlformats.org/spreadsheetml/2006/main" name="ExternalData_1" rowNumbers="1" adjustColumnWidth="0" connectionId="2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Symbol" tableColumnId="14"/>
      <queryTableField id="3" name="Date" tableColumnId="15"/>
      <queryTableField id="4" name="LastTradeTime" tableColumnId="16"/>
      <queryTableField id="5" name="Last" tableColumnId="17"/>
      <queryTableField id="6" name="Change" tableColumnId="18"/>
      <queryTableField id="7" name="PercentChange" tableColumnId="19"/>
      <queryTableField id="8" name="Open" tableColumnId="20"/>
      <queryTableField id="9" name="High" tableColumnId="21"/>
      <queryTableField id="10" name="Low" tableColumnId="22"/>
      <queryTableField id="11" name="LastUpdateTimeStamp" tableColumnId="23"/>
      <queryTableField id="12" name="RTD_LastMessage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id="8" name="Data_Table1" displayName="Data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LastTradeDate" queryTableFieldId="3" dataDxfId="65"/>
    <tableColumn id="17" uniqueName="17" name="LastTradeTime" queryTableFieldId="4" dataDxfId="64"/>
    <tableColumn id="18" uniqueName="18" name="Last" queryTableFieldId="5" dataDxfId="63"/>
    <tableColumn id="19" uniqueName="19" name="Change" queryTableFieldId="6" dataDxfId="62"/>
    <tableColumn id="20" uniqueName="20" name="PercentChange" queryTableFieldId="7" dataDxfId="61"/>
    <tableColumn id="21" uniqueName="21" name="Open" queryTableFieldId="8" dataDxfId="60"/>
    <tableColumn id="22" uniqueName="22" name="High" queryTableFieldId="9" dataDxfId="59"/>
    <tableColumn id="23" uniqueName="23" name="Low" queryTableFieldId="10" dataDxfId="58"/>
    <tableColumn id="24" uniqueName="24" name="Volume" queryTableFieldId="11" dataDxfId="57"/>
    <tableColumn id="25" uniqueName="25" name="LastUpdateTimeStamp" queryTableFieldId="12" dataDxfId="56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10" name="QuoteDayHistoryYahoo_Table1" displayName="QuoteDayHistoryYahoo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Date" queryTableFieldId="3" dataDxfId="55"/>
    <tableColumn id="17" uniqueName="17" name="LastTradeTime" queryTableFieldId="4" dataDxfId="54"/>
    <tableColumn id="18" uniqueName="18" name="Last" queryTableFieldId="5" dataDxfId="53"/>
    <tableColumn id="19" uniqueName="19" name="Change" queryTableFieldId="6" dataDxfId="52"/>
    <tableColumn id="20" uniqueName="20" name="PercentChange" queryTableFieldId="7" dataDxfId="51"/>
    <tableColumn id="21" uniqueName="21" name="Open" queryTableFieldId="8" dataDxfId="50"/>
    <tableColumn id="22" uniqueName="22" name="High" queryTableFieldId="9" dataDxfId="49"/>
    <tableColumn id="23" uniqueName="23" name="Low" queryTableFieldId="10" dataDxfId="48"/>
    <tableColumn id="24" uniqueName="24" name="Volume" queryTableFieldId="11" dataDxfId="47"/>
    <tableColumn id="25" uniqueName="25" name="LastUpdateTimeStamp" queryTableFieldId="12" dataDxfId="46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13" name="FundamentalsDayHistoryYahoo_Table1" displayName="FundamentalsDayHistoryYahoo_Table1" ref="B3:BA10" tableType="queryTable" totalsRowShown="0">
  <autoFilter ref="B3:BA10"/>
  <tableColumns count="52">
    <tableColumn id="53" uniqueName="53" name="_RowNum" queryTableFieldId="1"/>
    <tableColumn id="54" uniqueName="54" name="Symbol" queryTableFieldId="2"/>
    <tableColumn id="55" uniqueName="55" name="Date" queryTableFieldId="3" dataDxfId="45"/>
    <tableColumn id="56" uniqueName="56" name="LastTradeTime" queryTableFieldId="4" dataDxfId="44"/>
    <tableColumn id="57" uniqueName="57" name="Last" queryTableFieldId="5" dataDxfId="43"/>
    <tableColumn id="58" uniqueName="58" name="Change" queryTableFieldId="6" dataDxfId="42"/>
    <tableColumn id="59" uniqueName="59" name="PercentChange" queryTableFieldId="7" dataDxfId="41"/>
    <tableColumn id="60" uniqueName="60" name="Open" queryTableFieldId="8" dataDxfId="40"/>
    <tableColumn id="61" uniqueName="61" name="High" queryTableFieldId="9" dataDxfId="39"/>
    <tableColumn id="62" uniqueName="62" name="Low" queryTableFieldId="10" dataDxfId="38"/>
    <tableColumn id="63" uniqueName="63" name="Volume" queryTableFieldId="11" dataDxfId="37"/>
    <tableColumn id="64" uniqueName="64" name="DaysRange" queryTableFieldId="12"/>
    <tableColumn id="65" uniqueName="65" name="PrevClose" queryTableFieldId="13" dataDxfId="36"/>
    <tableColumn id="66" uniqueName="66" name="ShortRatio" queryTableFieldId="14"/>
    <tableColumn id="67" uniqueName="67" name="YearHigh" queryTableFieldId="15" dataDxfId="35"/>
    <tableColumn id="68" uniqueName="68" name="YearLow" queryTableFieldId="16" dataDxfId="34"/>
    <tableColumn id="69" uniqueName="69" name="YearRange" queryTableFieldId="17"/>
    <tableColumn id="70" uniqueName="70" name="ChangeFromYearHigh" queryTableFieldId="18" dataDxfId="33"/>
    <tableColumn id="71" uniqueName="71" name="ChangeFromYearLow" queryTableFieldId="19" dataDxfId="32"/>
    <tableColumn id="72" uniqueName="72" name="PercentChangeFromYearHigh" queryTableFieldId="20" dataDxfId="31"/>
    <tableColumn id="73" uniqueName="73" name="PercentChangeFromYearLow" queryTableFieldId="21" dataDxfId="30"/>
    <tableColumn id="74" uniqueName="74" name="MA50" queryTableFieldId="22" dataDxfId="29"/>
    <tableColumn id="75" uniqueName="75" name="MA200" queryTableFieldId="23" dataDxfId="28"/>
    <tableColumn id="76" uniqueName="76" name="ChangeFromMA50" queryTableFieldId="24" dataDxfId="27"/>
    <tableColumn id="77" uniqueName="77" name="ChangeFromMA200" queryTableFieldId="25" dataDxfId="26"/>
    <tableColumn id="78" uniqueName="78" name="PercentChangeFromMA50" queryTableFieldId="26" dataDxfId="25"/>
    <tableColumn id="79" uniqueName="79" name="PercentChangeFromMA200" queryTableFieldId="27" dataDxfId="24"/>
    <tableColumn id="80" uniqueName="80" name="AverageDailyVolume" queryTableFieldId="28" dataDxfId="23"/>
    <tableColumn id="81" uniqueName="81" name="OneYearTargetPrice" queryTableFieldId="29" dataDxfId="22"/>
    <tableColumn id="82" uniqueName="82" name="PE" queryTableFieldId="30"/>
    <tableColumn id="83" uniqueName="83" name="PEG" queryTableFieldId="31"/>
    <tableColumn id="84" uniqueName="84" name="EPSEstCurrentYear" queryTableFieldId="32"/>
    <tableColumn id="85" uniqueName="85" name="EPSEstNextQuarter" queryTableFieldId="33"/>
    <tableColumn id="86" uniqueName="86" name="EPSEstNextYear" queryTableFieldId="34"/>
    <tableColumn id="87" uniqueName="87" name="EarningsShare" queryTableFieldId="35"/>
    <tableColumn id="88" uniqueName="88" name="MarketCap" queryTableFieldId="36"/>
    <tableColumn id="89" uniqueName="89" name="DividendYield" queryTableFieldId="37"/>
    <tableColumn id="90" uniqueName="90" name="DividendShare" queryTableFieldId="38"/>
    <tableColumn id="91" uniqueName="91" name="ExDividendDate" queryTableFieldId="39"/>
    <tableColumn id="92" uniqueName="92" name="DividendPayDate" queryTableFieldId="40"/>
    <tableColumn id="93" uniqueName="93" name="BookValue" queryTableFieldId="41"/>
    <tableColumn id="94" uniqueName="94" name="PriceBook" queryTableFieldId="42"/>
    <tableColumn id="95" uniqueName="95" name="PriceSales" queryTableFieldId="43"/>
    <tableColumn id="96" uniqueName="96" name="PriceEPSEstCurrentYear" queryTableFieldId="44"/>
    <tableColumn id="97" uniqueName="97" name="PriceEPSEstNextYear" queryTableFieldId="45"/>
    <tableColumn id="98" uniqueName="98" name="EBITDA" queryTableFieldId="46"/>
    <tableColumn id="99" uniqueName="99" name="CompanyName" queryTableFieldId="47"/>
    <tableColumn id="100" uniqueName="100" name="StockExchange" queryTableFieldId="48"/>
    <tableColumn id="101" uniqueName="101" name="Commission" queryTableFieldId="49"/>
    <tableColumn id="102" uniqueName="102" name="Notes" queryTableFieldId="50"/>
    <tableColumn id="103" uniqueName="103" name="LastUpdateTimeStamp" queryTableFieldId="51" dataDxfId="21"/>
    <tableColumn id="104" uniqueName="104" name="RTD_LastMessage" queryTableFieldId="5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15" name="OptionDayHistoryYahoo_Table1" displayName="OptionDayHistoryYahoo_Table1" ref="B3:U7" tableType="queryTable" totalsRowShown="0">
  <autoFilter ref="B3:U7"/>
  <tableColumns count="20">
    <tableColumn id="21" uniqueName="21" name="_RowNum" queryTableFieldId="1"/>
    <tableColumn id="22" uniqueName="22" name="Code" queryTableFieldId="2"/>
    <tableColumn id="23" uniqueName="23" name="Date" queryTableFieldId="3" dataDxfId="20"/>
    <tableColumn id="24" uniqueName="24" name="Time" queryTableFieldId="4" dataDxfId="19"/>
    <tableColumn id="25" uniqueName="25" name="OptionCode" queryTableFieldId="5"/>
    <tableColumn id="26" uniqueName="26" name="Symbol" queryTableFieldId="6"/>
    <tableColumn id="27" uniqueName="27" name="OptionSymbol" queryTableFieldId="7"/>
    <tableColumn id="28" uniqueName="28" name="ExpDate" queryTableFieldId="8" dataDxfId="18"/>
    <tableColumn id="29" uniqueName="29" name="Strike" queryTableFieldId="9"/>
    <tableColumn id="30" uniqueName="30" name="Type" queryTableFieldId="10"/>
    <tableColumn id="31" uniqueName="31" name="Last" queryTableFieldId="11" dataDxfId="17"/>
    <tableColumn id="32" uniqueName="32" name="Change" queryTableFieldId="12" dataDxfId="16"/>
    <tableColumn id="33" uniqueName="33" name="PercentChange" queryTableFieldId="13" dataDxfId="15"/>
    <tableColumn id="34" uniqueName="34" name="Mark" queryTableFieldId="14" dataDxfId="14"/>
    <tableColumn id="35" uniqueName="35" name="Bid" queryTableFieldId="15" dataDxfId="13"/>
    <tableColumn id="36" uniqueName="36" name="Ask" queryTableFieldId="16" dataDxfId="12"/>
    <tableColumn id="37" uniqueName="37" name="Volume" queryTableFieldId="17" dataDxfId="11"/>
    <tableColumn id="38" uniqueName="38" name="OpenInt" queryTableFieldId="18" dataDxfId="10"/>
    <tableColumn id="39" uniqueName="39" name="LastUpdateTimeStamp" queryTableFieldId="19" dataDxfId="9"/>
    <tableColumn id="40" uniqueName="40" name="RTD_LastMessage" queryTableFieldId="20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1" name="CurrenciesDayHistoryYahoo_Table" displayName="CurrenciesDayHistoryYahoo_Table" ref="B3:M11" tableType="queryTable" totalsRowShown="0">
  <autoFilter ref="B3:M11"/>
  <tableColumns count="12">
    <tableColumn id="13" uniqueName="13" name="_RowNum" queryTableFieldId="1"/>
    <tableColumn id="14" uniqueName="14" name="Symbol" queryTableFieldId="2"/>
    <tableColumn id="15" uniqueName="15" name="Date" queryTableFieldId="3" dataDxfId="8"/>
    <tableColumn id="16" uniqueName="16" name="LastTradeTime" queryTableFieldId="4" dataDxfId="0"/>
    <tableColumn id="17" uniqueName="17" name="Last" queryTableFieldId="5" dataDxfId="7"/>
    <tableColumn id="18" uniqueName="18" name="Change" queryTableFieldId="6" dataDxfId="6"/>
    <tableColumn id="19" uniqueName="19" name="PercentChange" queryTableFieldId="7" dataDxfId="2"/>
    <tableColumn id="20" uniqueName="20" name="Open" queryTableFieldId="8" dataDxfId="5"/>
    <tableColumn id="21" uniqueName="21" name="High" queryTableFieldId="9" dataDxfId="4"/>
    <tableColumn id="22" uniqueName="22" name="Low" queryTableFieldId="10" dataDxfId="3"/>
    <tableColumn id="23" uniqueName="23" name="LastUpdateTimeStamp" queryTableFieldId="11" dataDxfId="1"/>
    <tableColumn id="24" uniqueName="24" name="RTD_LastMessage" queryTableFieldId="1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5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580</v>
      </c>
    </row>
    <row r="4" spans="2:2" x14ac:dyDescent="0.25">
      <c r="B4" t="s">
        <v>164</v>
      </c>
    </row>
    <row r="6" spans="2:2" x14ac:dyDescent="0.25">
      <c r="B6" t="s">
        <v>560</v>
      </c>
    </row>
    <row r="7" spans="2:2" x14ac:dyDescent="0.25">
      <c r="B7" t="s">
        <v>199</v>
      </c>
    </row>
    <row r="9" spans="2:2" x14ac:dyDescent="0.25">
      <c r="B9" t="s">
        <v>201</v>
      </c>
    </row>
    <row r="10" spans="2:2" x14ac:dyDescent="0.25">
      <c r="B10" t="s">
        <v>200</v>
      </c>
    </row>
    <row r="12" spans="2:2" x14ac:dyDescent="0.25">
      <c r="B12" t="s">
        <v>212</v>
      </c>
    </row>
    <row r="13" spans="2:2" x14ac:dyDescent="0.25">
      <c r="B13" t="s">
        <v>213</v>
      </c>
    </row>
    <row r="14" spans="2:2" x14ac:dyDescent="0.25">
      <c r="B14" t="s">
        <v>202</v>
      </c>
    </row>
    <row r="16" spans="2:2" x14ac:dyDescent="0.25">
      <c r="B16" t="s">
        <v>211</v>
      </c>
    </row>
    <row r="18" spans="2:2" x14ac:dyDescent="0.25">
      <c r="B18" t="s">
        <v>514</v>
      </c>
    </row>
    <row r="21" spans="2:2" x14ac:dyDescent="0.25">
      <c r="B21" t="s">
        <v>210</v>
      </c>
    </row>
    <row r="23" spans="2:2" x14ac:dyDescent="0.25">
      <c r="B23" t="s">
        <v>203</v>
      </c>
    </row>
    <row r="24" spans="2:2" x14ac:dyDescent="0.25">
      <c r="B24" t="s">
        <v>204</v>
      </c>
    </row>
    <row r="26" spans="2:2" x14ac:dyDescent="0.25">
      <c r="B26" t="s">
        <v>205</v>
      </c>
    </row>
    <row r="27" spans="2:2" x14ac:dyDescent="0.25">
      <c r="B27" t="s">
        <v>206</v>
      </c>
    </row>
    <row r="29" spans="2:2" x14ac:dyDescent="0.25">
      <c r="B29" t="s">
        <v>207</v>
      </c>
    </row>
    <row r="30" spans="2:2" x14ac:dyDescent="0.25">
      <c r="B30" t="s">
        <v>208</v>
      </c>
    </row>
    <row r="31" spans="2:2" x14ac:dyDescent="0.25">
      <c r="B31" t="s">
        <v>209</v>
      </c>
    </row>
    <row r="33" spans="2:2" x14ac:dyDescent="0.25">
      <c r="B33" t="s">
        <v>214</v>
      </c>
    </row>
    <row r="35" spans="2:2" ht="15.75" x14ac:dyDescent="0.25">
      <c r="B35" s="13" t="s">
        <v>554</v>
      </c>
    </row>
    <row r="37" spans="2:2" x14ac:dyDescent="0.25">
      <c r="B37" s="2" t="s">
        <v>555</v>
      </c>
    </row>
    <row r="38" spans="2:2" x14ac:dyDescent="0.25">
      <c r="B38" s="2" t="s">
        <v>556</v>
      </c>
    </row>
    <row r="39" spans="2:2" x14ac:dyDescent="0.25">
      <c r="B39" s="2" t="s">
        <v>557</v>
      </c>
    </row>
    <row r="41" spans="2:2" x14ac:dyDescent="0.25">
      <c r="B41" s="2" t="s">
        <v>558</v>
      </c>
    </row>
    <row r="42" spans="2:2" x14ac:dyDescent="0.25">
      <c r="B42" s="2" t="s">
        <v>559</v>
      </c>
    </row>
    <row r="45" spans="2:2" x14ac:dyDescent="0.25">
      <c r="B45" s="4" t="s">
        <v>581</v>
      </c>
    </row>
  </sheetData>
  <hyperlinks>
    <hyperlink ref="B45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workbookViewId="0">
      <pane ySplit="3" topLeftCell="A4" activePane="bottomLeft" state="frozen"/>
      <selection activeCell="B4" sqref="B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21.42578125" customWidth="1"/>
    <col min="14" max="14" width="16.85546875" customWidth="1"/>
  </cols>
  <sheetData>
    <row r="3" spans="2:14" x14ac:dyDescent="0.25">
      <c r="B3" t="s">
        <v>9</v>
      </c>
      <c r="C3" t="s">
        <v>14</v>
      </c>
      <c r="D3" t="s">
        <v>70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5">
        <f>RTD("gartle.rtd",,"rtd-mysql","quotes_yahoo",Data_Table1[Symbol],"LastTradeDate")</f>
        <v>42101</v>
      </c>
      <c r="E4" s="7">
        <f>RTD("gartle.rtd",,"rtd-mysql","quotes_yahoo",Data_Table1[Symbol],"LastTradeTime")</f>
        <v>0.61388888888888893</v>
      </c>
      <c r="F4" s="8">
        <f>RTD("gartle.rtd",,"rtd-mysql","quotes_yahoo",Data_Table1[Symbol],"Last")</f>
        <v>127.01900000000001</v>
      </c>
      <c r="G4" s="9">
        <f>RTD("gartle.rtd",,"rtd-mysql","quotes_yahoo",Data_Table1[Symbol],"Change")</f>
        <v>-0.33100000000000002</v>
      </c>
      <c r="H4" s="10">
        <f>RTD("gartle.rtd",,"rtd-mysql","quotes_yahoo",Data_Table1[Symbol],"PercentChange")</f>
        <v>-2.5991362387122103E-3</v>
      </c>
      <c r="I4" s="8">
        <f>RTD("gartle.rtd",,"rtd-mysql","quotes_yahoo",Data_Table1[Symbol],"Open")</f>
        <v>127.7</v>
      </c>
      <c r="J4" s="8">
        <f>RTD("gartle.rtd",,"rtd-mysql","quotes_yahoo",Data_Table1[Symbol],"High")</f>
        <v>128.12200000000001</v>
      </c>
      <c r="K4" s="8">
        <f>RTD("gartle.rtd",,"rtd-mysql","quotes_yahoo",Data_Table1[Symbol],"Low")</f>
        <v>126.61</v>
      </c>
      <c r="L4" s="11">
        <f>RTD("gartle.rtd",,"rtd-mysql","quotes_yahoo",Data_Table1[Symbol],"Volume")</f>
        <v>25223621</v>
      </c>
      <c r="M4" s="7">
        <f>RTD("gartle.rtd",,"rtd-mysql","quotes_yahoo",Data_Table1[Symbol],"LastUpdateTimeStamp")</f>
        <v>42101.952233796299</v>
      </c>
      <c r="N4" t="str">
        <f>RTD("gartle.rtd",,"rtd-mysql","quotes_yahoo",Data_Table1[Symbol],"RTD_LastMessage")</f>
        <v/>
      </c>
    </row>
    <row r="5" spans="2:14" x14ac:dyDescent="0.25">
      <c r="B5">
        <v>1</v>
      </c>
      <c r="C5" t="s">
        <v>159</v>
      </c>
      <c r="D5" s="5">
        <f>RTD("gartle.rtd",,"rtd-mysql","quotes_yahoo",Data_Table1[Symbol],"LastTradeDate")</f>
        <v>42101</v>
      </c>
      <c r="E5" s="7">
        <f>RTD("gartle.rtd",,"rtd-mysql","quotes_yahoo",Data_Table1[Symbol],"LastTradeTime")</f>
        <v>0.61388888888888893</v>
      </c>
      <c r="F5" s="8">
        <f>RTD("gartle.rtd",,"rtd-mysql","quotes_yahoo",Data_Table1[Symbol],"Last")</f>
        <v>83.05</v>
      </c>
      <c r="G5" s="9">
        <f>RTD("gartle.rtd",,"rtd-mysql","quotes_yahoo",Data_Table1[Symbol],"Change")</f>
        <v>0.61</v>
      </c>
      <c r="H5" s="10">
        <f>RTD("gartle.rtd",,"rtd-mysql","quotes_yahoo",Data_Table1[Symbol],"PercentChange")</f>
        <v>7.3993207180980108E-3</v>
      </c>
      <c r="I5" s="8">
        <f>RTD("gartle.rtd",,"rtd-mysql","quotes_yahoo",Data_Table1[Symbol],"Open")</f>
        <v>82.69</v>
      </c>
      <c r="J5" s="8">
        <f>RTD("gartle.rtd",,"rtd-mysql","quotes_yahoo",Data_Table1[Symbol],"High")</f>
        <v>83.42</v>
      </c>
      <c r="K5" s="8">
        <f>RTD("gartle.rtd",,"rtd-mysql","quotes_yahoo",Data_Table1[Symbol],"Low")</f>
        <v>82.51</v>
      </c>
      <c r="L5" s="11">
        <f>RTD("gartle.rtd",,"rtd-mysql","quotes_yahoo",Data_Table1[Symbol],"Volume")</f>
        <v>13048095</v>
      </c>
      <c r="M5" s="7">
        <f>RTD("gartle.rtd",,"rtd-mysql","quotes_yahoo",Data_Table1[Symbol],"LastUpdateTimeStamp")</f>
        <v>42101.952233796299</v>
      </c>
      <c r="N5" t="str">
        <f>RTD("gartle.rtd",,"rtd-mysql","quotes_yahoo",Data_Table1[Symbol],"RTD_LastMessage")</f>
        <v/>
      </c>
    </row>
    <row r="6" spans="2:14" x14ac:dyDescent="0.25">
      <c r="B6">
        <v>2</v>
      </c>
      <c r="C6" t="s">
        <v>157</v>
      </c>
      <c r="D6" s="5">
        <f>RTD("gartle.rtd",,"rtd-mysql","quotes_yahoo",Data_Table1[Symbol],"LastTradeDate")</f>
        <v>42101</v>
      </c>
      <c r="E6" s="7">
        <f>RTD("gartle.rtd",,"rtd-mysql","quotes_yahoo",Data_Table1[Symbol],"LastTradeTime")</f>
        <v>0.61388888888888893</v>
      </c>
      <c r="F6" s="8">
        <f>RTD("gartle.rtd",,"rtd-mysql","quotes_yahoo",Data_Table1[Symbol],"Last")</f>
        <v>539.91999999999996</v>
      </c>
      <c r="G6" s="9">
        <f>RTD("gartle.rtd",,"rtd-mysql","quotes_yahoo",Data_Table1[Symbol],"Change")</f>
        <v>3.15</v>
      </c>
      <c r="H6" s="10">
        <f>RTD("gartle.rtd",,"rtd-mysql","quotes_yahoo",Data_Table1[Symbol],"PercentChange")</f>
        <v>5.8684352702274714E-3</v>
      </c>
      <c r="I6" s="8">
        <f>RTD("gartle.rtd",,"rtd-mysql","quotes_yahoo",Data_Table1[Symbol],"Open")</f>
        <v>537.59</v>
      </c>
      <c r="J6" s="8">
        <f>RTD("gartle.rtd",,"rtd-mysql","quotes_yahoo",Data_Table1[Symbol],"High")</f>
        <v>542.69000000000005</v>
      </c>
      <c r="K6" s="8">
        <f>RTD("gartle.rtd",,"rtd-mysql","quotes_yahoo",Data_Table1[Symbol],"Low")</f>
        <v>536</v>
      </c>
      <c r="L6" s="11">
        <f>RTD("gartle.rtd",,"rtd-mysql","quotes_yahoo",Data_Table1[Symbol],"Volume")</f>
        <v>959712</v>
      </c>
      <c r="M6" s="7">
        <f>RTD("gartle.rtd",,"rtd-mysql","quotes_yahoo",Data_Table1[Symbol],"LastUpdateTimeStamp")</f>
        <v>42101.952233796299</v>
      </c>
      <c r="N6" t="str">
        <f>RTD("gartle.rtd",,"rtd-mysql","quotes_yahoo",Data_Table1[Symbol],"RTD_LastMessage")</f>
        <v/>
      </c>
    </row>
    <row r="7" spans="2:14" x14ac:dyDescent="0.25">
      <c r="B7">
        <v>3</v>
      </c>
      <c r="C7" t="s">
        <v>162</v>
      </c>
      <c r="D7" s="5">
        <f>RTD("gartle.rtd",,"rtd-mysql","quotes_yahoo",Data_Table1[Symbol],"LastTradeDate")</f>
        <v>42101</v>
      </c>
      <c r="E7" s="7">
        <f>RTD("gartle.rtd",,"rtd-mysql","quotes_yahoo",Data_Table1[Symbol],"LastTradeTime")</f>
        <v>0.61388888888888893</v>
      </c>
      <c r="F7" s="8">
        <f>RTD("gartle.rtd",,"rtd-mysql","quotes_yahoo",Data_Table1[Symbol],"Last")</f>
        <v>252.04</v>
      </c>
      <c r="G7" s="9">
        <f>RTD("gartle.rtd",,"rtd-mysql","quotes_yahoo",Data_Table1[Symbol],"Change")</f>
        <v>2.73</v>
      </c>
      <c r="H7" s="10">
        <f>RTD("gartle.rtd",,"rtd-mysql","quotes_yahoo",Data_Table1[Symbol],"PercentChange")</f>
        <v>1.0950222614415788E-2</v>
      </c>
      <c r="I7" s="8">
        <f>RTD("gartle.rtd",,"rtd-mysql","quotes_yahoo",Data_Table1[Symbol],"Open")</f>
        <v>248.51</v>
      </c>
      <c r="J7" s="8">
        <f>RTD("gartle.rtd",,"rtd-mysql","quotes_yahoo",Data_Table1[Symbol],"High")</f>
        <v>253.53</v>
      </c>
      <c r="K7" s="8">
        <f>RTD("gartle.rtd",,"rtd-mysql","quotes_yahoo",Data_Table1[Symbol],"Low")</f>
        <v>248.51</v>
      </c>
      <c r="L7" s="11">
        <f>RTD("gartle.rtd",,"rtd-mysql","quotes_yahoo",Data_Table1[Symbol],"Volume")</f>
        <v>712802</v>
      </c>
      <c r="M7" s="7">
        <f>RTD("gartle.rtd",,"rtd-mysql","quotes_yahoo",Data_Table1[Symbol],"LastUpdateTimeStamp")</f>
        <v>42101.952233796299</v>
      </c>
      <c r="N7" t="str">
        <f>RTD("gartle.rtd",,"rtd-mysql","quotes_yahoo",Data_Table1[Symbol],"RTD_LastMessage")</f>
        <v/>
      </c>
    </row>
    <row r="8" spans="2:14" x14ac:dyDescent="0.25">
      <c r="B8">
        <v>4</v>
      </c>
      <c r="C8" t="s">
        <v>158</v>
      </c>
      <c r="D8" s="5">
        <f>RTD("gartle.rtd",,"rtd-mysql","quotes_yahoo",Data_Table1[Symbol],"LastTradeDate")</f>
        <v>42101</v>
      </c>
      <c r="E8" s="7">
        <f>RTD("gartle.rtd",,"rtd-mysql","quotes_yahoo",Data_Table1[Symbol],"LastTradeTime")</f>
        <v>0.61388888888888893</v>
      </c>
      <c r="F8" s="8">
        <f>RTD("gartle.rtd",,"rtd-mysql","quotes_yahoo",Data_Table1[Symbol],"Last")</f>
        <v>41.8401</v>
      </c>
      <c r="G8" s="9">
        <f>RTD("gartle.rtd",,"rtd-mysql","quotes_yahoo",Data_Table1[Symbol],"Change")</f>
        <v>0.29509999999999997</v>
      </c>
      <c r="H8" s="10">
        <f>RTD("gartle.rtd",,"rtd-mysql","quotes_yahoo",Data_Table1[Symbol],"PercentChange")</f>
        <v>7.1031411722228899E-3</v>
      </c>
      <c r="I8" s="8">
        <f>RTD("gartle.rtd",,"rtd-mysql","quotes_yahoo",Data_Table1[Symbol],"Open")</f>
        <v>41.5</v>
      </c>
      <c r="J8" s="8">
        <f>RTD("gartle.rtd",,"rtd-mysql","quotes_yahoo",Data_Table1[Symbol],"High")</f>
        <v>41.91</v>
      </c>
      <c r="K8" s="8">
        <f>RTD("gartle.rtd",,"rtd-mysql","quotes_yahoo",Data_Table1[Symbol],"Low")</f>
        <v>41.31</v>
      </c>
      <c r="L8" s="11">
        <f>RTD("gartle.rtd",,"rtd-mysql","quotes_yahoo",Data_Table1[Symbol],"Volume")</f>
        <v>19132845</v>
      </c>
      <c r="M8" s="7">
        <f>RTD("gartle.rtd",,"rtd-mysql","quotes_yahoo",Data_Table1[Symbol],"LastUpdateTimeStamp")</f>
        <v>42101.952233796299</v>
      </c>
      <c r="N8" t="str">
        <f>RTD("gartle.rtd",,"rtd-mysql","quotes_yahoo",Data_Table1[Symbol],"RTD_LastMessage")</f>
        <v/>
      </c>
    </row>
    <row r="9" spans="2:14" x14ac:dyDescent="0.25">
      <c r="B9">
        <v>5</v>
      </c>
      <c r="C9" t="s">
        <v>161</v>
      </c>
      <c r="D9" s="5">
        <f>RTD("gartle.rtd",,"rtd-mysql","quotes_yahoo",Data_Table1[Symbol],"LastTradeDate")</f>
        <v>42101</v>
      </c>
      <c r="E9" s="7">
        <f>RTD("gartle.rtd",,"rtd-mysql","quotes_yahoo",Data_Table1[Symbol],"LastTradeTime")</f>
        <v>0.61388888888888893</v>
      </c>
      <c r="F9" s="8">
        <f>RTD("gartle.rtd",,"rtd-mysql","quotes_yahoo",Data_Table1[Symbol],"Last")</f>
        <v>43.264899999999997</v>
      </c>
      <c r="G9" s="9">
        <f>RTD("gartle.rtd",,"rtd-mysql","quotes_yahoo",Data_Table1[Symbol],"Change")</f>
        <v>0.3049</v>
      </c>
      <c r="H9" s="10">
        <f>RTD("gartle.rtd",,"rtd-mysql","quotes_yahoo",Data_Table1[Symbol],"PercentChange")</f>
        <v>7.0972998137802615E-3</v>
      </c>
      <c r="I9" s="8">
        <f>RTD("gartle.rtd",,"rtd-mysql","quotes_yahoo",Data_Table1[Symbol],"Open")</f>
        <v>42.99</v>
      </c>
      <c r="J9" s="8">
        <f>RTD("gartle.rtd",,"rtd-mysql","quotes_yahoo",Data_Table1[Symbol],"High")</f>
        <v>43.48</v>
      </c>
      <c r="K9" s="8">
        <f>RTD("gartle.rtd",,"rtd-mysql","quotes_yahoo",Data_Table1[Symbol],"Low")</f>
        <v>42.94</v>
      </c>
      <c r="L9" s="11">
        <f>RTD("gartle.rtd",,"rtd-mysql","quotes_yahoo",Data_Table1[Symbol],"Volume")</f>
        <v>5494502</v>
      </c>
      <c r="M9" s="7">
        <f>RTD("gartle.rtd",,"rtd-mysql","quotes_yahoo",Data_Table1[Symbol],"LastUpdateTimeStamp")</f>
        <v>42101.952233796299</v>
      </c>
      <c r="N9" t="str">
        <f>RTD("gartle.rtd",,"rtd-mysql","quotes_yahoo",Data_Table1[Symbol],"RTD_LastMessage")</f>
        <v/>
      </c>
    </row>
    <row r="10" spans="2:14" x14ac:dyDescent="0.25">
      <c r="B10">
        <v>6</v>
      </c>
      <c r="C10" t="s">
        <v>163</v>
      </c>
      <c r="D10" s="5">
        <f>RTD("gartle.rtd",,"rtd-mysql","quotes_yahoo",Data_Table1[Symbol],"LastTradeDate")</f>
        <v>42101</v>
      </c>
      <c r="E10" s="7">
        <f>RTD("gartle.rtd",,"rtd-mysql","quotes_yahoo",Data_Table1[Symbol],"LastTradeTime")</f>
        <v>0.61388888888888893</v>
      </c>
      <c r="F10" s="8">
        <f>RTD("gartle.rtd",,"rtd-mysql","quotes_yahoo",Data_Table1[Symbol],"Last")</f>
        <v>43.765000000000001</v>
      </c>
      <c r="G10" s="9">
        <f>RTD("gartle.rtd",,"rtd-mysql","quotes_yahoo",Data_Table1[Symbol],"Change")</f>
        <v>9.5000000000000001E-2</v>
      </c>
      <c r="H10" s="10">
        <f>RTD("gartle.rtd",,"rtd-mysql","quotes_yahoo",Data_Table1[Symbol],"PercentChange")</f>
        <v>2.1754064575223264E-3</v>
      </c>
      <c r="I10" s="8">
        <f>RTD("gartle.rtd",,"rtd-mysql","quotes_yahoo",Data_Table1[Symbol],"Open")</f>
        <v>43.73</v>
      </c>
      <c r="J10" s="8">
        <f>RTD("gartle.rtd",,"rtd-mysql","quotes_yahoo",Data_Table1[Symbol],"High")</f>
        <v>44.22</v>
      </c>
      <c r="K10" s="8">
        <f>RTD("gartle.rtd",,"rtd-mysql","quotes_yahoo",Data_Table1[Symbol],"Low")</f>
        <v>43.67</v>
      </c>
      <c r="L10" s="11">
        <f>RTD("gartle.rtd",,"rtd-mysql","quotes_yahoo",Data_Table1[Symbol],"Volume")</f>
        <v>7494669</v>
      </c>
      <c r="M10" s="7">
        <f>RTD("gartle.rtd",,"rtd-mysql","quotes_yahoo",Data_Table1[Symbol],"LastUpdateTimeStamp")</f>
        <v>42101.952233796299</v>
      </c>
      <c r="N10" t="str">
        <f>RTD("gartle.rtd",,"rtd-mysql","quotes_yahoo",Data_Table1[Symbol],"RTD_LastMessage")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B3:N10"/>
  <sheetViews>
    <sheetView showGridLines="0" workbookViewId="0">
      <pane ySplit="3" topLeftCell="A4" activePane="bottomLeft" state="frozen"/>
      <selection activeCell="B4" sqref="B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5">
        <v>42101</v>
      </c>
      <c r="E4" s="7">
        <f>RTD("gartle.rtd",,"rtd-mysql","quote_day_history_yahoo",QuoteDayHistoryYahoo_Table1[Symbol],QuoteDayHistoryYahoo_Table1[Date],"LastTradeTime")</f>
        <v>0.66041666666666665</v>
      </c>
      <c r="F4" s="8">
        <f>RTD("gartle.rtd",,"rtd-mysql","quote_day_history_yahoo",QuoteDayHistoryYahoo_Table1[Symbol],QuoteDayHistoryYahoo_Table1[Date],"Last")</f>
        <v>126.02</v>
      </c>
      <c r="G4" s="9">
        <f>RTD("gartle.rtd",,"rtd-mysql","quote_day_history_yahoo",QuoteDayHistoryYahoo_Table1[Symbol],QuoteDayHistoryYahoo_Table1[Date],"Change")</f>
        <v>-1.33</v>
      </c>
      <c r="H4" s="10">
        <f>RTD("gartle.rtd",,"rtd-mysql","quote_day_history_yahoo",QuoteDayHistoryYahoo_Table1[Symbol],QuoteDayHistoryYahoo_Table1[Date],"PercentChange")</f>
        <v>-1.0443659206910091E-2</v>
      </c>
      <c r="I4" s="8">
        <f>RTD("gartle.rtd",,"rtd-mysql","quote_day_history_yahoo",QuoteDayHistoryYahoo_Table1[Symbol],QuoteDayHistoryYahoo_Table1[Date],"Open")</f>
        <v>127.7</v>
      </c>
      <c r="J4" s="8">
        <f>RTD("gartle.rtd",,"rtd-mysql","quote_day_history_yahoo",QuoteDayHistoryYahoo_Table1[Symbol],QuoteDayHistoryYahoo_Table1[Date],"High")</f>
        <v>128.12</v>
      </c>
      <c r="K4" s="8">
        <f>RTD("gartle.rtd",,"rtd-mysql","quote_day_history_yahoo",QuoteDayHistoryYahoo_Table1[Symbol],QuoteDayHistoryYahoo_Table1[Date],"Low")</f>
        <v>125.98</v>
      </c>
      <c r="L4" s="11">
        <f>RTD("gartle.rtd",,"rtd-mysql","quote_day_history_yahoo",QuoteDayHistoryYahoo_Table1[Symbol],QuoteDayHistoryYahoo_Table1[Date],"Volume")</f>
        <v>30599999</v>
      </c>
      <c r="M4" s="7">
        <f>RTD("gartle.rtd",,"rtd-mysql","quote_day_history_yahoo",QuoteDayHistoryYahoo_Table1[Symbol],QuoteDayHistoryYahoo_Table1[Date],"LastUpdateTimeStamp")</f>
        <v>42101.962951388887</v>
      </c>
      <c r="N4" t="str">
        <f>RTD("gartle.rtd",,"rtd-mysql","quote_day_history_yahoo",QuoteDayHistoryYahoo_Table1[Symbol],QuoteDayHistoryYahoo_Table1[Date],"RTD_LastMessage")</f>
        <v/>
      </c>
    </row>
    <row r="5" spans="2:14" x14ac:dyDescent="0.25">
      <c r="B5">
        <v>1</v>
      </c>
      <c r="C5" t="s">
        <v>159</v>
      </c>
      <c r="D5" s="5">
        <v>42101</v>
      </c>
      <c r="E5" s="7">
        <f>RTD("gartle.rtd",,"rtd-mysql","quote_day_history_yahoo",QuoteDayHistoryYahoo_Table1[Symbol],QuoteDayHistoryYahoo_Table1[Date],"LastTradeTime")</f>
        <v>0.66111111111111109</v>
      </c>
      <c r="F5" s="8">
        <f>RTD("gartle.rtd",,"rtd-mysql","quote_day_history_yahoo",QuoteDayHistoryYahoo_Table1[Symbol],QuoteDayHistoryYahoo_Table1[Date],"Last")</f>
        <v>82.27</v>
      </c>
      <c r="G5" s="9">
        <f>RTD("gartle.rtd",,"rtd-mysql","quote_day_history_yahoo",QuoteDayHistoryYahoo_Table1[Symbol],QuoteDayHistoryYahoo_Table1[Date],"Change")</f>
        <v>-0.17</v>
      </c>
      <c r="H5" s="10">
        <f>RTD("gartle.rtd",,"rtd-mysql","quote_day_history_yahoo",QuoteDayHistoryYahoo_Table1[Symbol],QuoteDayHistoryYahoo_Table1[Date],"PercentChange")</f>
        <v>-2.062105773896167E-3</v>
      </c>
      <c r="I5" s="8">
        <f>RTD("gartle.rtd",,"rtd-mysql","quote_day_history_yahoo",QuoteDayHistoryYahoo_Table1[Symbol],QuoteDayHistoryYahoo_Table1[Date],"Open")</f>
        <v>82.69</v>
      </c>
      <c r="J5" s="8">
        <f>RTD("gartle.rtd",,"rtd-mysql","quote_day_history_yahoo",QuoteDayHistoryYahoo_Table1[Symbol],QuoteDayHistoryYahoo_Table1[Date],"High")</f>
        <v>83.42</v>
      </c>
      <c r="K5" s="8">
        <f>RTD("gartle.rtd",,"rtd-mysql","quote_day_history_yahoo",QuoteDayHistoryYahoo_Table1[Symbol],QuoteDayHistoryYahoo_Table1[Date],"Low")</f>
        <v>82.27</v>
      </c>
      <c r="L5" s="11">
        <f>RTD("gartle.rtd",,"rtd-mysql","quote_day_history_yahoo",QuoteDayHistoryYahoo_Table1[Symbol],QuoteDayHistoryYahoo_Table1[Date],"Volume")</f>
        <v>16263969</v>
      </c>
      <c r="M5" s="7">
        <f>RTD("gartle.rtd",,"rtd-mysql","quote_day_history_yahoo",QuoteDayHistoryYahoo_Table1[Symbol],QuoteDayHistoryYahoo_Table1[Date],"LastUpdateTimeStamp")</f>
        <v>42101.963240740741</v>
      </c>
      <c r="N5" t="str">
        <f>RTD("gartle.rtd",,"rtd-mysql","quote_day_history_yahoo",QuoteDayHistoryYahoo_Table1[Symbol],QuoteDayHistoryYahoo_Table1[Date],"RTD_LastMessage")</f>
        <v/>
      </c>
    </row>
    <row r="6" spans="2:14" x14ac:dyDescent="0.25">
      <c r="B6">
        <v>2</v>
      </c>
      <c r="C6" t="s">
        <v>157</v>
      </c>
      <c r="D6" s="5">
        <v>42101</v>
      </c>
      <c r="E6" s="7">
        <f>RTD("gartle.rtd",,"rtd-mysql","quote_day_history_yahoo",QuoteDayHistoryYahoo_Table1[Symbol],QuoteDayHistoryYahoo_Table1[Date],"LastTradeTime")</f>
        <v>0.66111111111111109</v>
      </c>
      <c r="F6" s="8">
        <f>RTD("gartle.rtd",,"rtd-mysql","quote_day_history_yahoo",QuoteDayHistoryYahoo_Table1[Symbol],QuoteDayHistoryYahoo_Table1[Date],"Last")</f>
        <v>537.5</v>
      </c>
      <c r="G6" s="9">
        <f>RTD("gartle.rtd",,"rtd-mysql","quote_day_history_yahoo",QuoteDayHistoryYahoo_Table1[Symbol],QuoteDayHistoryYahoo_Table1[Date],"Change")</f>
        <v>0.73</v>
      </c>
      <c r="H6" s="10">
        <f>RTD("gartle.rtd",,"rtd-mysql","quote_day_history_yahoo",QuoteDayHistoryYahoo_Table1[Symbol],QuoteDayHistoryYahoo_Table1[Date],"PercentChange")</f>
        <v>1.359986586433668E-3</v>
      </c>
      <c r="I6" s="8">
        <f>RTD("gartle.rtd",,"rtd-mysql","quote_day_history_yahoo",QuoteDayHistoryYahoo_Table1[Symbol],QuoteDayHistoryYahoo_Table1[Date],"Open")</f>
        <v>537.59</v>
      </c>
      <c r="J6" s="8">
        <f>RTD("gartle.rtd",,"rtd-mysql","quote_day_history_yahoo",QuoteDayHistoryYahoo_Table1[Symbol],QuoteDayHistoryYahoo_Table1[Date],"High")</f>
        <v>542.69000000000005</v>
      </c>
      <c r="K6" s="8">
        <f>RTD("gartle.rtd",,"rtd-mysql","quote_day_history_yahoo",QuoteDayHistoryYahoo_Table1[Symbol],QuoteDayHistoryYahoo_Table1[Date],"Low")</f>
        <v>536</v>
      </c>
      <c r="L6" s="11">
        <f>RTD("gartle.rtd",,"rtd-mysql","quote_day_history_yahoo",QuoteDayHistoryYahoo_Table1[Symbol],QuoteDayHistoryYahoo_Table1[Date],"Volume")</f>
        <v>1166224</v>
      </c>
      <c r="M6" s="7">
        <f>RTD("gartle.rtd",,"rtd-mysql","quote_day_history_yahoo",QuoteDayHistoryYahoo_Table1[Symbol],QuoteDayHistoryYahoo_Table1[Date],"LastUpdateTimeStamp")</f>
        <v>42101.963275462964</v>
      </c>
      <c r="N6" t="str">
        <f>RTD("gartle.rtd",,"rtd-mysql","quote_day_history_yahoo",QuoteDayHistoryYahoo_Table1[Symbol],QuoteDayHistoryYahoo_Table1[Date],"RTD_LastMessage")</f>
        <v/>
      </c>
    </row>
    <row r="7" spans="2:14" x14ac:dyDescent="0.25">
      <c r="B7">
        <v>3</v>
      </c>
      <c r="C7" t="s">
        <v>162</v>
      </c>
      <c r="D7" s="5">
        <v>42101</v>
      </c>
      <c r="E7" s="7">
        <f>RTD("gartle.rtd",,"rtd-mysql","quote_day_history_yahoo",QuoteDayHistoryYahoo_Table1[Symbol],QuoteDayHistoryYahoo_Table1[Date],"LastTradeTime")</f>
        <v>0.66111111111111109</v>
      </c>
      <c r="F7" s="8">
        <f>RTD("gartle.rtd",,"rtd-mysql","quote_day_history_yahoo",QuoteDayHistoryYahoo_Table1[Symbol],QuoteDayHistoryYahoo_Table1[Date],"Last")</f>
        <v>249.79</v>
      </c>
      <c r="G7" s="9">
        <f>RTD("gartle.rtd",,"rtd-mysql","quote_day_history_yahoo",QuoteDayHistoryYahoo_Table1[Symbol],QuoteDayHistoryYahoo_Table1[Date],"Change")</f>
        <v>0.48</v>
      </c>
      <c r="H7" s="10">
        <f>RTD("gartle.rtd",,"rtd-mysql","quote_day_history_yahoo",QuoteDayHistoryYahoo_Table1[Symbol],QuoteDayHistoryYahoo_Table1[Date],"PercentChange")</f>
        <v>1.9253138662709075E-3</v>
      </c>
      <c r="I7" s="8">
        <f>RTD("gartle.rtd",,"rtd-mysql","quote_day_history_yahoo",QuoteDayHistoryYahoo_Table1[Symbol],QuoteDayHistoryYahoo_Table1[Date],"Open")</f>
        <v>248.51</v>
      </c>
      <c r="J7" s="8">
        <f>RTD("gartle.rtd",,"rtd-mysql","quote_day_history_yahoo",QuoteDayHistoryYahoo_Table1[Symbol],QuoteDayHistoryYahoo_Table1[Date],"High")</f>
        <v>253.53</v>
      </c>
      <c r="K7" s="8">
        <f>RTD("gartle.rtd",,"rtd-mysql","quote_day_history_yahoo",QuoteDayHistoryYahoo_Table1[Symbol],QuoteDayHistoryYahoo_Table1[Date],"Low")</f>
        <v>248.51</v>
      </c>
      <c r="L7" s="11">
        <f>RTD("gartle.rtd",,"rtd-mysql","quote_day_history_yahoo",QuoteDayHistoryYahoo_Table1[Symbol],QuoteDayHistoryYahoo_Table1[Date],"Volume")</f>
        <v>876579</v>
      </c>
      <c r="M7" s="7">
        <f>RTD("gartle.rtd",,"rtd-mysql","quote_day_history_yahoo",QuoteDayHistoryYahoo_Table1[Symbol],QuoteDayHistoryYahoo_Table1[Date],"LastUpdateTimeStamp")</f>
        <v>42101.963275462964</v>
      </c>
      <c r="N7" t="str">
        <f>RTD("gartle.rtd",,"rtd-mysql","quote_day_history_yahoo",QuoteDayHistoryYahoo_Table1[Symbol],QuoteDayHistoryYahoo_Table1[Date],"RTD_LastMessage")</f>
        <v/>
      </c>
    </row>
    <row r="8" spans="2:14" x14ac:dyDescent="0.25">
      <c r="B8">
        <v>4</v>
      </c>
      <c r="C8" t="s">
        <v>158</v>
      </c>
      <c r="D8" s="5">
        <v>42101</v>
      </c>
      <c r="E8" s="7">
        <f>RTD("gartle.rtd",,"rtd-mysql","quote_day_history_yahoo",QuoteDayHistoryYahoo_Table1[Symbol],QuoteDayHistoryYahoo_Table1[Date],"LastTradeTime")</f>
        <v>0.66111111111111109</v>
      </c>
      <c r="F8" s="8">
        <f>RTD("gartle.rtd",,"rtd-mysql","quote_day_history_yahoo",QuoteDayHistoryYahoo_Table1[Symbol],QuoteDayHistoryYahoo_Table1[Date],"Last")</f>
        <v>41.594999999999999</v>
      </c>
      <c r="G8" s="9">
        <f>RTD("gartle.rtd",,"rtd-mysql","quote_day_history_yahoo",QuoteDayHistoryYahoo_Table1[Symbol],QuoteDayHistoryYahoo_Table1[Date],"Change")</f>
        <v>0.05</v>
      </c>
      <c r="H8" s="10">
        <f>RTD("gartle.rtd",,"rtd-mysql","quote_day_history_yahoo",QuoteDayHistoryYahoo_Table1[Symbol],QuoteDayHistoryYahoo_Table1[Date],"PercentChange")</f>
        <v>1.2035142616440004E-3</v>
      </c>
      <c r="I8" s="8">
        <f>RTD("gartle.rtd",,"rtd-mysql","quote_day_history_yahoo",QuoteDayHistoryYahoo_Table1[Symbol],QuoteDayHistoryYahoo_Table1[Date],"Open")</f>
        <v>41.5</v>
      </c>
      <c r="J8" s="8">
        <f>RTD("gartle.rtd",,"rtd-mysql","quote_day_history_yahoo",QuoteDayHistoryYahoo_Table1[Symbol],QuoteDayHistoryYahoo_Table1[Date],"High")</f>
        <v>41.91</v>
      </c>
      <c r="K8" s="8">
        <f>RTD("gartle.rtd",,"rtd-mysql","quote_day_history_yahoo",QuoteDayHistoryYahoo_Table1[Symbol],QuoteDayHistoryYahoo_Table1[Date],"Low")</f>
        <v>41.31</v>
      </c>
      <c r="L8" s="11">
        <f>RTD("gartle.rtd",,"rtd-mysql","quote_day_history_yahoo",QuoteDayHistoryYahoo_Table1[Symbol],QuoteDayHistoryYahoo_Table1[Date],"Volume")</f>
        <v>25093802</v>
      </c>
      <c r="M8" s="7">
        <f>RTD("gartle.rtd",,"rtd-mysql","quote_day_history_yahoo",QuoteDayHistoryYahoo_Table1[Symbol],QuoteDayHistoryYahoo_Table1[Date],"LastUpdateTimeStamp")</f>
        <v>42101.963321759256</v>
      </c>
      <c r="N8" t="str">
        <f>RTD("gartle.rtd",,"rtd-mysql","quote_day_history_yahoo",QuoteDayHistoryYahoo_Table1[Symbol],QuoteDayHistoryYahoo_Table1[Date],"RTD_LastMessage")</f>
        <v/>
      </c>
    </row>
    <row r="9" spans="2:14" x14ac:dyDescent="0.25">
      <c r="B9">
        <v>5</v>
      </c>
      <c r="C9" t="s">
        <v>161</v>
      </c>
      <c r="D9" s="5">
        <v>42101</v>
      </c>
      <c r="E9" s="7">
        <f>RTD("gartle.rtd",,"rtd-mysql","quote_day_history_yahoo",QuoteDayHistoryYahoo_Table1[Symbol],QuoteDayHistoryYahoo_Table1[Date],"LastTradeTime")</f>
        <v>0.66111111111111109</v>
      </c>
      <c r="F9" s="8">
        <f>RTD("gartle.rtd",,"rtd-mysql","quote_day_history_yahoo",QuoteDayHistoryYahoo_Table1[Symbol],QuoteDayHistoryYahoo_Table1[Date],"Last")</f>
        <v>42.97</v>
      </c>
      <c r="G9" s="9">
        <f>RTD("gartle.rtd",,"rtd-mysql","quote_day_history_yahoo",QuoteDayHistoryYahoo_Table1[Symbol],QuoteDayHistoryYahoo_Table1[Date],"Change")</f>
        <v>0.01</v>
      </c>
      <c r="H9" s="10">
        <f>RTD("gartle.rtd",,"rtd-mysql","quote_day_history_yahoo",QuoteDayHistoryYahoo_Table1[Symbol],QuoteDayHistoryYahoo_Table1[Date],"PercentChange")</f>
        <v>2.3277467411545624E-4</v>
      </c>
      <c r="I9" s="8">
        <f>RTD("gartle.rtd",,"rtd-mysql","quote_day_history_yahoo",QuoteDayHistoryYahoo_Table1[Symbol],QuoteDayHistoryYahoo_Table1[Date],"Open")</f>
        <v>42.99</v>
      </c>
      <c r="J9" s="8">
        <f>RTD("gartle.rtd",,"rtd-mysql","quote_day_history_yahoo",QuoteDayHistoryYahoo_Table1[Symbol],QuoteDayHistoryYahoo_Table1[Date],"High")</f>
        <v>43.48</v>
      </c>
      <c r="K9" s="8">
        <f>RTD("gartle.rtd",,"rtd-mysql","quote_day_history_yahoo",QuoteDayHistoryYahoo_Table1[Symbol],QuoteDayHistoryYahoo_Table1[Date],"Low")</f>
        <v>42.94</v>
      </c>
      <c r="L9" s="11">
        <f>RTD("gartle.rtd",,"rtd-mysql","quote_day_history_yahoo",QuoteDayHistoryYahoo_Table1[Symbol],QuoteDayHistoryYahoo_Table1[Date],"Volume")</f>
        <v>7032012</v>
      </c>
      <c r="M9" s="7">
        <f>RTD("gartle.rtd",,"rtd-mysql","quote_day_history_yahoo",QuoteDayHistoryYahoo_Table1[Symbol],QuoteDayHistoryYahoo_Table1[Date],"LastUpdateTimeStamp")</f>
        <v>42101.963333333333</v>
      </c>
      <c r="N9" t="str">
        <f>RTD("gartle.rtd",,"rtd-mysql","quote_day_history_yahoo",QuoteDayHistoryYahoo_Table1[Symbol],QuoteDayHistoryYahoo_Table1[Date],"RTD_LastMessage")</f>
        <v/>
      </c>
    </row>
    <row r="10" spans="2:14" x14ac:dyDescent="0.25">
      <c r="B10">
        <v>6</v>
      </c>
      <c r="C10" t="s">
        <v>163</v>
      </c>
      <c r="D10" s="5">
        <v>42101</v>
      </c>
      <c r="E10" s="7">
        <f>RTD("gartle.rtd",,"rtd-mysql","quote_day_history_yahoo",QuoteDayHistoryYahoo_Table1[Symbol],QuoteDayHistoryYahoo_Table1[Date],"LastTradeTime")</f>
        <v>0.66111111111111109</v>
      </c>
      <c r="F10" s="8">
        <f>RTD("gartle.rtd",,"rtd-mysql","quote_day_history_yahoo",QuoteDayHistoryYahoo_Table1[Symbol],QuoteDayHistoryYahoo_Table1[Date],"Last")</f>
        <v>43.594999999999999</v>
      </c>
      <c r="G10" s="9">
        <f>RTD("gartle.rtd",,"rtd-mysql","quote_day_history_yahoo",QuoteDayHistoryYahoo_Table1[Symbol],QuoteDayHistoryYahoo_Table1[Date],"Change")</f>
        <v>-7.4999999999999997E-2</v>
      </c>
      <c r="H10" s="10">
        <f>RTD("gartle.rtd",,"rtd-mysql","quote_day_history_yahoo",QuoteDayHistoryYahoo_Table1[Symbol],QuoteDayHistoryYahoo_Table1[Date],"PercentChange")</f>
        <v>-1.7174261506755209E-3</v>
      </c>
      <c r="I10" s="8">
        <f>RTD("gartle.rtd",,"rtd-mysql","quote_day_history_yahoo",QuoteDayHistoryYahoo_Table1[Symbol],QuoteDayHistoryYahoo_Table1[Date],"Open")</f>
        <v>43.73</v>
      </c>
      <c r="J10" s="8">
        <f>RTD("gartle.rtd",,"rtd-mysql","quote_day_history_yahoo",QuoteDayHistoryYahoo_Table1[Symbol],QuoteDayHistoryYahoo_Table1[Date],"High")</f>
        <v>44.22</v>
      </c>
      <c r="K10" s="8">
        <f>RTD("gartle.rtd",,"rtd-mysql","quote_day_history_yahoo",QuoteDayHistoryYahoo_Table1[Symbol],QuoteDayHistoryYahoo_Table1[Date],"Low")</f>
        <v>43.58</v>
      </c>
      <c r="L10" s="11">
        <f>RTD("gartle.rtd",,"rtd-mysql","quote_day_history_yahoo",QuoteDayHistoryYahoo_Table1[Symbol],QuoteDayHistoryYahoo_Table1[Date],"Volume")</f>
        <v>9810597</v>
      </c>
      <c r="M10" s="7">
        <f>RTD("gartle.rtd",,"rtd-mysql","quote_day_history_yahoo",QuoteDayHistoryYahoo_Table1[Symbol],QuoteDayHistoryYahoo_Table1[Date],"LastUpdateTimeStamp")</f>
        <v>42101.963391203702</v>
      </c>
      <c r="N10" t="str">
        <f>RTD("gartle.rtd",,"rtd-mysql","quote_day_history_yahoo",QuoteDayHistoryYahoo_Table1[Symbol],QuoteDayHistoryYahoo_Table1[Date],"RTD_LastMessage")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8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H4" sqref="H4"/>
    </sheetView>
  </sheetViews>
  <sheetFormatPr defaultRowHeight="15" x14ac:dyDescent="0.25"/>
  <cols>
    <col min="1" max="1" width="2.5703125" customWidth="1"/>
    <col min="2" max="2" width="30.5703125" hidden="1" customWidth="1"/>
    <col min="3" max="3" width="9.85546875" customWidth="1"/>
    <col min="4" max="4" width="10.140625" bestFit="1" customWidth="1"/>
    <col min="5" max="5" width="14" customWidth="1"/>
    <col min="6" max="7" width="7.5703125" customWidth="1"/>
    <col min="8" max="8" width="14.5703125" customWidth="1"/>
    <col min="9" max="11" width="8.5703125" customWidth="1"/>
    <col min="12" max="12" width="10.8554687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6.285156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80</v>
      </c>
      <c r="N3" t="s">
        <v>81</v>
      </c>
      <c r="O3" t="s">
        <v>82</v>
      </c>
      <c r="P3" t="s">
        <v>83</v>
      </c>
      <c r="Q3" t="s">
        <v>84</v>
      </c>
      <c r="R3" t="s">
        <v>85</v>
      </c>
      <c r="S3" t="s">
        <v>86</v>
      </c>
      <c r="T3" t="s">
        <v>87</v>
      </c>
      <c r="U3" t="s">
        <v>88</v>
      </c>
      <c r="V3" t="s">
        <v>89</v>
      </c>
      <c r="W3" t="s">
        <v>90</v>
      </c>
      <c r="X3" t="s">
        <v>91</v>
      </c>
      <c r="Y3" t="s">
        <v>92</v>
      </c>
      <c r="Z3" t="s">
        <v>93</v>
      </c>
      <c r="AA3" t="s">
        <v>94</v>
      </c>
      <c r="AB3" t="s">
        <v>95</v>
      </c>
      <c r="AC3" t="s">
        <v>96</v>
      </c>
      <c r="AD3" t="s">
        <v>97</v>
      </c>
      <c r="AE3" t="s">
        <v>98</v>
      </c>
      <c r="AF3" t="s">
        <v>99</v>
      </c>
      <c r="AG3" t="s">
        <v>100</v>
      </c>
      <c r="AH3" t="s">
        <v>101</v>
      </c>
      <c r="AI3" t="s">
        <v>102</v>
      </c>
      <c r="AJ3" t="s">
        <v>103</v>
      </c>
      <c r="AK3" t="s">
        <v>104</v>
      </c>
      <c r="AL3" t="s">
        <v>105</v>
      </c>
      <c r="AM3" t="s">
        <v>106</v>
      </c>
      <c r="AN3" t="s">
        <v>107</v>
      </c>
      <c r="AO3" t="s">
        <v>108</v>
      </c>
      <c r="AP3" t="s">
        <v>109</v>
      </c>
      <c r="AQ3" t="s">
        <v>110</v>
      </c>
      <c r="AR3" t="s">
        <v>111</v>
      </c>
      <c r="AS3" t="s">
        <v>112</v>
      </c>
      <c r="AT3" t="s">
        <v>113</v>
      </c>
      <c r="AU3" t="s">
        <v>114</v>
      </c>
      <c r="AV3" t="s">
        <v>115</v>
      </c>
      <c r="AW3" t="s">
        <v>116</v>
      </c>
      <c r="AX3" t="s">
        <v>117</v>
      </c>
      <c r="AY3" t="s">
        <v>118</v>
      </c>
      <c r="AZ3" t="s">
        <v>27</v>
      </c>
      <c r="BA3" t="s">
        <v>28</v>
      </c>
    </row>
    <row r="4" spans="2:53" x14ac:dyDescent="0.25">
      <c r="B4">
        <v>0</v>
      </c>
      <c r="C4" t="s">
        <v>160</v>
      </c>
      <c r="D4" s="5">
        <v>42101</v>
      </c>
      <c r="E4" s="7">
        <f>RTD("gartle.rtd",,"rtd-mysql","fundamentals_day_history_yahoo",FundamentalsDayHistoryYahoo_Table1[Symbol],FundamentalsDayHistoryYahoo_Table1[Date],"LastTradeTime")</f>
        <v>0.66111111111111109</v>
      </c>
      <c r="F4" s="8">
        <f>RTD("gartle.rtd",,"rtd-mysql","fundamentals_day_history_yahoo",FundamentalsDayHistoryYahoo_Table1[Symbol],FundamentalsDayHistoryYahoo_Table1[Date],"Last")</f>
        <v>126.03</v>
      </c>
      <c r="G4" s="9">
        <f>RTD("gartle.rtd",,"rtd-mysql","fundamentals_day_history_yahoo",FundamentalsDayHistoryYahoo_Table1[Symbol],FundamentalsDayHistoryYahoo_Table1[Date],"Change")</f>
        <v>-1.32</v>
      </c>
      <c r="H4" s="10">
        <f>RTD("gartle.rtd",,"rtd-mysql","fundamentals_day_history_yahoo",FundamentalsDayHistoryYahoo_Table1[Symbol],FundamentalsDayHistoryYahoo_Table1[Date],"PercentChange")</f>
        <v>-1.04E-2</v>
      </c>
      <c r="I4" s="8">
        <f>RTD("gartle.rtd",,"rtd-mysql","fundamentals_day_history_yahoo",FundamentalsDayHistoryYahoo_Table1[Symbol],FundamentalsDayHistoryYahoo_Table1[Date],"Open")</f>
        <v>127.7</v>
      </c>
      <c r="J4" s="8">
        <f>RTD("gartle.rtd",,"rtd-mysql","fundamentals_day_history_yahoo",FundamentalsDayHistoryYahoo_Table1[Symbol],FundamentalsDayHistoryYahoo_Table1[Date],"High")</f>
        <v>128.12</v>
      </c>
      <c r="K4" s="8">
        <f>RTD("gartle.rtd",,"rtd-mysql","fundamentals_day_history_yahoo",FundamentalsDayHistoryYahoo_Table1[Symbol],FundamentalsDayHistoryYahoo_Table1[Date],"Low")</f>
        <v>125.98</v>
      </c>
      <c r="L4" s="11">
        <f>RTD("gartle.rtd",,"rtd-mysql","fundamentals_day_history_yahoo",FundamentalsDayHistoryYahoo_Table1[Symbol],FundamentalsDayHistoryYahoo_Table1[Date],"Volume")</f>
        <v>30730882</v>
      </c>
      <c r="M4" t="str">
        <f>RTD("gartle.rtd",,"rtd-mysql","fundamentals_day_history_yahoo",FundamentalsDayHistoryYahoo_Table1[Symbol],FundamentalsDayHistoryYahoo_Table1[Date],"DaysRange")</f>
        <v>125.98 - 128.12</v>
      </c>
      <c r="N4" s="8">
        <f>RTD("gartle.rtd",,"rtd-mysql","fundamentals_day_history_yahoo",FundamentalsDayHistoryYahoo_Table1[Symbol],FundamentalsDayHistoryYahoo_Table1[Date],"PrevClose")</f>
        <v>127.35</v>
      </c>
      <c r="O4">
        <f>RTD("gartle.rtd",,"rtd-mysql","fundamentals_day_history_yahoo",FundamentalsDayHistoryYahoo_Table1[Symbol],FundamentalsDayHistoryYahoo_Table1[Date],"ShortRatio")</f>
        <v>1.1000000000000001</v>
      </c>
      <c r="P4" s="8">
        <f>RTD("gartle.rtd",,"rtd-mysql","fundamentals_day_history_yahoo",FundamentalsDayHistoryYahoo_Table1[Symbol],FundamentalsDayHistoryYahoo_Table1[Date],"YearHigh")</f>
        <v>133.6</v>
      </c>
      <c r="Q4" s="8">
        <f>RTD("gartle.rtd",,"rtd-mysql","fundamentals_day_history_yahoo",FundamentalsDayHistoryYahoo_Table1[Symbol],FundamentalsDayHistoryYahoo_Table1[Date],"YearLow")</f>
        <v>73.05</v>
      </c>
      <c r="R4" t="str">
        <f>RTD("gartle.rtd",,"rtd-mysql","fundamentals_day_history_yahoo",FundamentalsDayHistoryYahoo_Table1[Symbol],FundamentalsDayHistoryYahoo_Table1[Date],"YearRange")</f>
        <v>73.05 - 133.60</v>
      </c>
      <c r="S4" s="12">
        <f>RTD("gartle.rtd",,"rtd-mysql","fundamentals_day_history_yahoo",FundamentalsDayHistoryYahoo_Table1[Symbol],FundamentalsDayHistoryYahoo_Table1[Date],"ChangeFromYearHigh")</f>
        <v>-7.57</v>
      </c>
      <c r="T4" s="12">
        <f>RTD("gartle.rtd",,"rtd-mysql","fundamentals_day_history_yahoo",FundamentalsDayHistoryYahoo_Table1[Symbol],FundamentalsDayHistoryYahoo_Table1[Date],"ChangeFromYearLow")</f>
        <v>52.98</v>
      </c>
      <c r="U4" s="10">
        <f>RTD("gartle.rtd",,"rtd-mysql","fundamentals_day_history_yahoo",FundamentalsDayHistoryYahoo_Table1[Symbol],FundamentalsDayHistoryYahoo_Table1[Date],"PercentChangeFromYearHigh")</f>
        <v>-5.67E-2</v>
      </c>
      <c r="V4" s="10">
        <f>RTD("gartle.rtd",,"rtd-mysql","fundamentals_day_history_yahoo",FundamentalsDayHistoryYahoo_Table1[Symbol],FundamentalsDayHistoryYahoo_Table1[Date],"PercentChangeFromYearLow")</f>
        <v>0.72530000000000006</v>
      </c>
      <c r="W4" s="8">
        <f>RTD("gartle.rtd",,"rtd-mysql","fundamentals_day_history_yahoo",FundamentalsDayHistoryYahoo_Table1[Symbol],FundamentalsDayHistoryYahoo_Table1[Date],"MA50")</f>
        <v>126.93</v>
      </c>
      <c r="X4" s="8">
        <f>RTD("gartle.rtd",,"rtd-mysql","fundamentals_day_history_yahoo",FundamentalsDayHistoryYahoo_Table1[Symbol],FundamentalsDayHistoryYahoo_Table1[Date],"MA200")</f>
        <v>114.08</v>
      </c>
      <c r="Y4" s="12">
        <f>RTD("gartle.rtd",,"rtd-mysql","fundamentals_day_history_yahoo",FundamentalsDayHistoryYahoo_Table1[Symbol],FundamentalsDayHistoryYahoo_Table1[Date],"ChangeFromMA50")</f>
        <v>-0.9</v>
      </c>
      <c r="Z4" s="12">
        <f>RTD("gartle.rtd",,"rtd-mysql","fundamentals_day_history_yahoo",FundamentalsDayHistoryYahoo_Table1[Symbol],FundamentalsDayHistoryYahoo_Table1[Date],"ChangeFromMA200")</f>
        <v>11.95</v>
      </c>
      <c r="AA4" s="10">
        <f>RTD("gartle.rtd",,"rtd-mysql","fundamentals_day_history_yahoo",FundamentalsDayHistoryYahoo_Table1[Symbol],FundamentalsDayHistoryYahoo_Table1[Date],"PercentChangeFromMA50")</f>
        <v>-7.0999999999999995E-3</v>
      </c>
      <c r="AB4" s="10">
        <f>RTD("gartle.rtd",,"rtd-mysql","fundamentals_day_history_yahoo",FundamentalsDayHistoryYahoo_Table1[Symbol],FundamentalsDayHistoryYahoo_Table1[Date],"PercentChangeFromMA200")</f>
        <v>0.1048</v>
      </c>
      <c r="AC4" s="11">
        <f>RTD("gartle.rtd",,"rtd-mysql","fundamentals_day_history_yahoo",FundamentalsDayHistoryYahoo_Table1[Symbol],FundamentalsDayHistoryYahoo_Table1[Date],"AverageDailyVolume")</f>
        <v>57484300</v>
      </c>
      <c r="AD4" s="8">
        <f>RTD("gartle.rtd",,"rtd-mysql","fundamentals_day_history_yahoo",FundamentalsDayHistoryYahoo_Table1[Symbol],FundamentalsDayHistoryYahoo_Table1[Date],"OneYearTargetPrice")</f>
        <v>139.59</v>
      </c>
      <c r="AE4">
        <f>RTD("gartle.rtd",,"rtd-mysql","fundamentals_day_history_yahoo",FundamentalsDayHistoryYahoo_Table1[Symbol],FundamentalsDayHistoryYahoo_Table1[Date],"PE")</f>
        <v>17.07</v>
      </c>
      <c r="AF4">
        <f>RTD("gartle.rtd",,"rtd-mysql","fundamentals_day_history_yahoo",FundamentalsDayHistoryYahoo_Table1[Symbol],FundamentalsDayHistoryYahoo_Table1[Date],"PEG")</f>
        <v>1.1399999999999999</v>
      </c>
      <c r="AG4">
        <f>RTD("gartle.rtd",,"rtd-mysql","fundamentals_day_history_yahoo",FundamentalsDayHistoryYahoo_Table1[Symbol],FundamentalsDayHistoryYahoo_Table1[Date],"EPSEstCurrentYear")</f>
        <v>8.64</v>
      </c>
      <c r="AH4">
        <f>RTD("gartle.rtd",,"rtd-mysql","fundamentals_day_history_yahoo",FundamentalsDayHistoryYahoo_Table1[Symbol],FundamentalsDayHistoryYahoo_Table1[Date],"EPSEstNextQuarter")</f>
        <v>1.66</v>
      </c>
      <c r="AI4">
        <f>RTD("gartle.rtd",,"rtd-mysql","fundamentals_day_history_yahoo",FundamentalsDayHistoryYahoo_Table1[Symbol],FundamentalsDayHistoryYahoo_Table1[Date],"EPSEstNextYear")</f>
        <v>9.36</v>
      </c>
      <c r="AJ4">
        <f>RTD("gartle.rtd",,"rtd-mysql","fundamentals_day_history_yahoo",FundamentalsDayHistoryYahoo_Table1[Symbol],FundamentalsDayHistoryYahoo_Table1[Date],"EarningsShare")</f>
        <v>7.39</v>
      </c>
      <c r="AK4" t="str">
        <f>RTD("gartle.rtd",,"rtd-mysql","fundamentals_day_history_yahoo",FundamentalsDayHistoryYahoo_Table1[Symbol],FundamentalsDayHistoryYahoo_Table1[Date],"MarketCap")</f>
        <v>734.09B</v>
      </c>
      <c r="AL4">
        <f>RTD("gartle.rtd",,"rtd-mysql","fundamentals_day_history_yahoo",FundamentalsDayHistoryYahoo_Table1[Symbol],FundamentalsDayHistoryYahoo_Table1[Date],"DividendYield")</f>
        <v>1.5</v>
      </c>
      <c r="AM4">
        <f>RTD("gartle.rtd",,"rtd-mysql","fundamentals_day_history_yahoo",FundamentalsDayHistoryYahoo_Table1[Symbol],FundamentalsDayHistoryYahoo_Table1[Date],"DividendShare")</f>
        <v>1.88</v>
      </c>
      <c r="AN4" t="str">
        <f>RTD("gartle.rtd",,"rtd-mysql","fundamentals_day_history_yahoo",FundamentalsDayHistoryYahoo_Table1[Symbol],FundamentalsDayHistoryYahoo_Table1[Date],"ExDividendDate")</f>
        <v>2/5/2015</v>
      </c>
      <c r="AO4" t="str">
        <f>RTD("gartle.rtd",,"rtd-mysql","fundamentals_day_history_yahoo",FundamentalsDayHistoryYahoo_Table1[Symbol],FundamentalsDayHistoryYahoo_Table1[Date],"DividendPayDate")</f>
        <v>2/12/2015</v>
      </c>
      <c r="AP4">
        <f>RTD("gartle.rtd",,"rtd-mysql","fundamentals_day_history_yahoo",FundamentalsDayHistoryYahoo_Table1[Symbol],FundamentalsDayHistoryYahoo_Table1[Date],"BookValue")</f>
        <v>21.17</v>
      </c>
      <c r="AQ4">
        <f>RTD("gartle.rtd",,"rtd-mysql","fundamentals_day_history_yahoo",FundamentalsDayHistoryYahoo_Table1[Symbol],FundamentalsDayHistoryYahoo_Table1[Date],"PriceBook")</f>
        <v>6.02</v>
      </c>
      <c r="AR4">
        <f>RTD("gartle.rtd",,"rtd-mysql","fundamentals_day_history_yahoo",FundamentalsDayHistoryYahoo_Table1[Symbol],FundamentalsDayHistoryYahoo_Table1[Date],"PriceSales")</f>
        <v>3.71</v>
      </c>
      <c r="AS4">
        <f>RTD("gartle.rtd",,"rtd-mysql","fundamentals_day_history_yahoo",FundamentalsDayHistoryYahoo_Table1[Symbol],FundamentalsDayHistoryYahoo_Table1[Date],"PriceEPSEstCurrentYear")</f>
        <v>14.59</v>
      </c>
      <c r="AT4">
        <f>RTD("gartle.rtd",,"rtd-mysql","fundamentals_day_history_yahoo",FundamentalsDayHistoryYahoo_Table1[Symbol],FundamentalsDayHistoryYahoo_Table1[Date],"PriceEPSEstNextYear")</f>
        <v>13.46</v>
      </c>
      <c r="AU4" t="str">
        <f>RTD("gartle.rtd",,"rtd-mysql","fundamentals_day_history_yahoo",FundamentalsDayHistoryYahoo_Table1[Symbol],FundamentalsDayHistoryYahoo_Table1[Date],"EBITDA")</f>
        <v>67.66B</v>
      </c>
      <c r="AV4" t="str">
        <f>RTD("gartle.rtd",,"rtd-mysql","fundamentals_day_history_yahoo",FundamentalsDayHistoryYahoo_Table1[Symbol],FundamentalsDayHistoryYahoo_Table1[Date],"CompanyName")</f>
        <v>Apple Inc.</v>
      </c>
      <c r="AW4" t="str">
        <f>RTD("gartle.rtd",,"rtd-mysql","fundamentals_day_history_yahoo",FundamentalsDayHistoryYahoo_Table1[Symbol],FundamentalsDayHistoryYahoo_Table1[Date],"StockExchange")</f>
        <v>NMS</v>
      </c>
      <c r="AX4">
        <f>RTD("gartle.rtd",,"rtd-mysql","fundamentals_day_history_yahoo",FundamentalsDayHistoryYahoo_Table1[Symbol],FundamentalsDayHistoryYahoo_Table1[Date],"Commission")</f>
        <v>0</v>
      </c>
      <c r="AY4">
        <f>RTD("gartle.rtd",,"rtd-mysql","fundamentals_day_history_yahoo",FundamentalsDayHistoryYahoo_Table1[Symbol],FundamentalsDayHistoryYahoo_Table1[Date],"Notes")</f>
        <v>0</v>
      </c>
      <c r="AZ4" s="7">
        <f>RTD("gartle.rtd",,"rtd-mysql","fundamentals_day_history_yahoo",FundamentalsDayHistoryYahoo_Table1[Symbol],FundamentalsDayHistoryYahoo_Table1[Date],"LastUpdateTimeStamp")</f>
        <v>42101.963414351849</v>
      </c>
      <c r="BA4" t="str">
        <f>RTD("gartle.rtd",,"rtd-mysql","fundamentals_day_history_yahoo",FundamentalsDayHistoryYahoo_Table1[Symbol],FundamentalsDayHistoryYahoo_Table1[Date],"RTD_LastMessage")</f>
        <v/>
      </c>
    </row>
    <row r="5" spans="2:53" x14ac:dyDescent="0.25">
      <c r="B5">
        <v>1</v>
      </c>
      <c r="C5" t="s">
        <v>159</v>
      </c>
      <c r="D5" s="5">
        <v>42101</v>
      </c>
      <c r="E5" s="7">
        <f>RTD("gartle.rtd",,"rtd-mysql","fundamentals_day_history_yahoo",FundamentalsDayHistoryYahoo_Table1[Symbol],FundamentalsDayHistoryYahoo_Table1[Date],"LastTradeTime")</f>
        <v>0.66111111111111109</v>
      </c>
      <c r="F5" s="8">
        <f>RTD("gartle.rtd",,"rtd-mysql","fundamentals_day_history_yahoo",FundamentalsDayHistoryYahoo_Table1[Symbol],FundamentalsDayHistoryYahoo_Table1[Date],"Last")</f>
        <v>82.263000000000005</v>
      </c>
      <c r="G5" s="9">
        <f>RTD("gartle.rtd",,"rtd-mysql","fundamentals_day_history_yahoo",FundamentalsDayHistoryYahoo_Table1[Symbol],FundamentalsDayHistoryYahoo_Table1[Date],"Change")</f>
        <v>-0.17699999999999999</v>
      </c>
      <c r="H5" s="10">
        <f>RTD("gartle.rtd",,"rtd-mysql","fundamentals_day_history_yahoo",FundamentalsDayHistoryYahoo_Table1[Symbol],FundamentalsDayHistoryYahoo_Table1[Date],"PercentChange")</f>
        <v>-2.15E-3</v>
      </c>
      <c r="I5" s="8">
        <f>RTD("gartle.rtd",,"rtd-mysql","fundamentals_day_history_yahoo",FundamentalsDayHistoryYahoo_Table1[Symbol],FundamentalsDayHistoryYahoo_Table1[Date],"Open")</f>
        <v>82.69</v>
      </c>
      <c r="J5" s="8">
        <f>RTD("gartle.rtd",,"rtd-mysql","fundamentals_day_history_yahoo",FundamentalsDayHistoryYahoo_Table1[Symbol],FundamentalsDayHistoryYahoo_Table1[Date],"High")</f>
        <v>83.42</v>
      </c>
      <c r="K5" s="8">
        <f>RTD("gartle.rtd",,"rtd-mysql","fundamentals_day_history_yahoo",FundamentalsDayHistoryYahoo_Table1[Symbol],FundamentalsDayHistoryYahoo_Table1[Date],"Low")</f>
        <v>82.26</v>
      </c>
      <c r="L5" s="11">
        <f>RTD("gartle.rtd",,"rtd-mysql","fundamentals_day_history_yahoo",FundamentalsDayHistoryYahoo_Table1[Symbol],FundamentalsDayHistoryYahoo_Table1[Date],"Volume")</f>
        <v>16296124</v>
      </c>
      <c r="M5" t="str">
        <f>RTD("gartle.rtd",,"rtd-mysql","fundamentals_day_history_yahoo",FundamentalsDayHistoryYahoo_Table1[Symbol],FundamentalsDayHistoryYahoo_Table1[Date],"DaysRange")</f>
        <v>82.260 - 83.420</v>
      </c>
      <c r="N5" s="8">
        <f>RTD("gartle.rtd",,"rtd-mysql","fundamentals_day_history_yahoo",FundamentalsDayHistoryYahoo_Table1[Symbol],FundamentalsDayHistoryYahoo_Table1[Date],"PrevClose")</f>
        <v>82.44</v>
      </c>
      <c r="O5">
        <f>RTD("gartle.rtd",,"rtd-mysql","fundamentals_day_history_yahoo",FundamentalsDayHistoryYahoo_Table1[Symbol],FundamentalsDayHistoryYahoo_Table1[Date],"ShortRatio")</f>
        <v>1.3</v>
      </c>
      <c r="P5" s="8">
        <f>RTD("gartle.rtd",,"rtd-mysql","fundamentals_day_history_yahoo",FundamentalsDayHistoryYahoo_Table1[Symbol],FundamentalsDayHistoryYahoo_Table1[Date],"YearHigh")</f>
        <v>86.07</v>
      </c>
      <c r="Q5" s="8">
        <f>RTD("gartle.rtd",,"rtd-mysql","fundamentals_day_history_yahoo",FundamentalsDayHistoryYahoo_Table1[Symbol],FundamentalsDayHistoryYahoo_Table1[Date],"YearLow")</f>
        <v>54.66</v>
      </c>
      <c r="R5" t="str">
        <f>RTD("gartle.rtd",,"rtd-mysql","fundamentals_day_history_yahoo",FundamentalsDayHistoryYahoo_Table1[Symbol],FundamentalsDayHistoryYahoo_Table1[Date],"YearRange")</f>
        <v>54.660 - 86.070</v>
      </c>
      <c r="S5" s="12">
        <f>RTD("gartle.rtd",,"rtd-mysql","fundamentals_day_history_yahoo",FundamentalsDayHistoryYahoo_Table1[Symbol],FundamentalsDayHistoryYahoo_Table1[Date],"ChangeFromYearHigh")</f>
        <v>-3.8069999999999999</v>
      </c>
      <c r="T5" s="12">
        <f>RTD("gartle.rtd",,"rtd-mysql","fundamentals_day_history_yahoo",FundamentalsDayHistoryYahoo_Table1[Symbol],FundamentalsDayHistoryYahoo_Table1[Date],"ChangeFromYearLow")</f>
        <v>27.603000000000002</v>
      </c>
      <c r="U5" s="10">
        <f>RTD("gartle.rtd",,"rtd-mysql","fundamentals_day_history_yahoo",FundamentalsDayHistoryYahoo_Table1[Symbol],FundamentalsDayHistoryYahoo_Table1[Date],"PercentChangeFromYearHigh")</f>
        <v>-4.4229999999999998E-2</v>
      </c>
      <c r="V5" s="10">
        <f>RTD("gartle.rtd",,"rtd-mysql","fundamentals_day_history_yahoo",FundamentalsDayHistoryYahoo_Table1[Symbol],FundamentalsDayHistoryYahoo_Table1[Date],"PercentChangeFromYearLow")</f>
        <v>0.50499000000000005</v>
      </c>
      <c r="W5" s="8">
        <f>RTD("gartle.rtd",,"rtd-mysql","fundamentals_day_history_yahoo",FundamentalsDayHistoryYahoo_Table1[Symbol],FundamentalsDayHistoryYahoo_Table1[Date],"MA50")</f>
        <v>80.465000000000003</v>
      </c>
      <c r="X5" s="8">
        <f>RTD("gartle.rtd",,"rtd-mysql","fundamentals_day_history_yahoo",FundamentalsDayHistoryYahoo_Table1[Symbol],FundamentalsDayHistoryYahoo_Table1[Date],"MA200")</f>
        <v>77.518000000000001</v>
      </c>
      <c r="Y5" s="12">
        <f>RTD("gartle.rtd",,"rtd-mysql","fundamentals_day_history_yahoo",FundamentalsDayHistoryYahoo_Table1[Symbol],FundamentalsDayHistoryYahoo_Table1[Date],"ChangeFromMA50")</f>
        <v>1.798</v>
      </c>
      <c r="Z5" s="12">
        <f>RTD("gartle.rtd",,"rtd-mysql","fundamentals_day_history_yahoo",FundamentalsDayHistoryYahoo_Table1[Symbol],FundamentalsDayHistoryYahoo_Table1[Date],"ChangeFromMA200")</f>
        <v>4.7450000000000001</v>
      </c>
      <c r="AA5" s="10">
        <f>RTD("gartle.rtd",,"rtd-mysql","fundamentals_day_history_yahoo",FundamentalsDayHistoryYahoo_Table1[Symbol],FundamentalsDayHistoryYahoo_Table1[Date],"PercentChangeFromMA50")</f>
        <v>2.2339999999999999E-2</v>
      </c>
      <c r="AB5" s="10">
        <f>RTD("gartle.rtd",,"rtd-mysql","fundamentals_day_history_yahoo",FundamentalsDayHistoryYahoo_Table1[Symbol],FundamentalsDayHistoryYahoo_Table1[Date],"PercentChangeFromMA200")</f>
        <v>6.1210000000000007E-2</v>
      </c>
      <c r="AC5" s="11">
        <f>RTD("gartle.rtd",,"rtd-mysql","fundamentals_day_history_yahoo",FundamentalsDayHistoryYahoo_Table1[Symbol],FundamentalsDayHistoryYahoo_Table1[Date],"AverageDailyVolume")</f>
        <v>25986600</v>
      </c>
      <c r="AD5" s="8">
        <f>RTD("gartle.rtd",,"rtd-mysql","fundamentals_day_history_yahoo",FundamentalsDayHistoryYahoo_Table1[Symbol],FundamentalsDayHistoryYahoo_Table1[Date],"OneYearTargetPrice")</f>
        <v>92.57</v>
      </c>
      <c r="AE5">
        <f>RTD("gartle.rtd",,"rtd-mysql","fundamentals_day_history_yahoo",FundamentalsDayHistoryYahoo_Table1[Symbol],FundamentalsDayHistoryYahoo_Table1[Date],"PE")</f>
        <v>73.977999999999994</v>
      </c>
      <c r="AF5">
        <f>RTD("gartle.rtd",,"rtd-mysql","fundamentals_day_history_yahoo",FundamentalsDayHistoryYahoo_Table1[Symbol],FundamentalsDayHistoryYahoo_Table1[Date],"PEG")</f>
        <v>1.35</v>
      </c>
      <c r="AG5">
        <f>RTD("gartle.rtd",,"rtd-mysql","fundamentals_day_history_yahoo",FundamentalsDayHistoryYahoo_Table1[Symbol],FundamentalsDayHistoryYahoo_Table1[Date],"EPSEstCurrentYear")</f>
        <v>1.95</v>
      </c>
      <c r="AH5">
        <f>RTD("gartle.rtd",,"rtd-mysql","fundamentals_day_history_yahoo",FundamentalsDayHistoryYahoo_Table1[Symbol],FundamentalsDayHistoryYahoo_Table1[Date],"EPSEstNextQuarter")</f>
        <v>0.46</v>
      </c>
      <c r="AI5">
        <f>RTD("gartle.rtd",,"rtd-mysql","fundamentals_day_history_yahoo",FundamentalsDayHistoryYahoo_Table1[Symbol],FundamentalsDayHistoryYahoo_Table1[Date],"EPSEstNextYear")</f>
        <v>2.57</v>
      </c>
      <c r="AJ5">
        <f>RTD("gartle.rtd",,"rtd-mysql","fundamentals_day_history_yahoo",FundamentalsDayHistoryYahoo_Table1[Symbol],FundamentalsDayHistoryYahoo_Table1[Date],"EarningsShare")</f>
        <v>1.1120000000000001</v>
      </c>
      <c r="AK5" t="str">
        <f>RTD("gartle.rtd",,"rtd-mysql","fundamentals_day_history_yahoo",FundamentalsDayHistoryYahoo_Table1[Symbol],FundamentalsDayHistoryYahoo_Table1[Date],"MarketCap")</f>
        <v>230.26B</v>
      </c>
      <c r="AL5">
        <f>RTD("gartle.rtd",,"rtd-mysql","fundamentals_day_history_yahoo",FundamentalsDayHistoryYahoo_Table1[Symbol],FundamentalsDayHistoryYahoo_Table1[Date],"DividendYield")</f>
        <v>0</v>
      </c>
      <c r="AM5">
        <f>RTD("gartle.rtd",,"rtd-mysql","fundamentals_day_history_yahoo",FundamentalsDayHistoryYahoo_Table1[Symbol],FundamentalsDayHistoryYahoo_Table1[Date],"DividendShare")</f>
        <v>0</v>
      </c>
      <c r="AN5">
        <f>RTD("gartle.rtd",,"rtd-mysql","fundamentals_day_history_yahoo",FundamentalsDayHistoryYahoo_Table1[Symbol],FundamentalsDayHistoryYahoo_Table1[Date],"ExDividendDate")</f>
        <v>0</v>
      </c>
      <c r="AO5">
        <f>RTD("gartle.rtd",,"rtd-mysql","fundamentals_day_history_yahoo",FundamentalsDayHistoryYahoo_Table1[Symbol],FundamentalsDayHistoryYahoo_Table1[Date],"DividendPayDate")</f>
        <v>0</v>
      </c>
      <c r="AP5">
        <f>RTD("gartle.rtd",,"rtd-mysql","fundamentals_day_history_yahoo",FundamentalsDayHistoryYahoo_Table1[Symbol],FundamentalsDayHistoryYahoo_Table1[Date],"BookValue")</f>
        <v>12.994</v>
      </c>
      <c r="AQ5">
        <f>RTD("gartle.rtd",,"rtd-mysql","fundamentals_day_history_yahoo",FundamentalsDayHistoryYahoo_Table1[Symbol],FundamentalsDayHistoryYahoo_Table1[Date],"PriceBook")</f>
        <v>6.3440000000000003</v>
      </c>
      <c r="AR5">
        <f>RTD("gartle.rtd",,"rtd-mysql","fundamentals_day_history_yahoo",FundamentalsDayHistoryYahoo_Table1[Symbol],FundamentalsDayHistoryYahoo_Table1[Date],"PriceSales")</f>
        <v>18.510000000000002</v>
      </c>
      <c r="AS5">
        <f>RTD("gartle.rtd",,"rtd-mysql","fundamentals_day_history_yahoo",FundamentalsDayHistoryYahoo_Table1[Symbol],FundamentalsDayHistoryYahoo_Table1[Date],"PriceEPSEstCurrentYear")</f>
        <v>42.186</v>
      </c>
      <c r="AT5">
        <f>RTD("gartle.rtd",,"rtd-mysql","fundamentals_day_history_yahoo",FundamentalsDayHistoryYahoo_Table1[Symbol],FundamentalsDayHistoryYahoo_Table1[Date],"PriceEPSEstNextYear")</f>
        <v>32.009</v>
      </c>
      <c r="AU5" t="str">
        <f>RTD("gartle.rtd",,"rtd-mysql","fundamentals_day_history_yahoo",FundamentalsDayHistoryYahoo_Table1[Symbol],FundamentalsDayHistoryYahoo_Table1[Date],"EBITDA")</f>
        <v>6.23B</v>
      </c>
      <c r="AV5" t="str">
        <f>RTD("gartle.rtd",,"rtd-mysql","fundamentals_day_history_yahoo",FundamentalsDayHistoryYahoo_Table1[Symbol],FundamentalsDayHistoryYahoo_Table1[Date],"CompanyName")</f>
        <v>Facebook, Inc.</v>
      </c>
      <c r="AW5" t="str">
        <f>RTD("gartle.rtd",,"rtd-mysql","fundamentals_day_history_yahoo",FundamentalsDayHistoryYahoo_Table1[Symbol],FundamentalsDayHistoryYahoo_Table1[Date],"StockExchange")</f>
        <v>NMS</v>
      </c>
      <c r="AX5">
        <f>RTD("gartle.rtd",,"rtd-mysql","fundamentals_day_history_yahoo",FundamentalsDayHistoryYahoo_Table1[Symbol],FundamentalsDayHistoryYahoo_Table1[Date],"Commission")</f>
        <v>0</v>
      </c>
      <c r="AY5">
        <f>RTD("gartle.rtd",,"rtd-mysql","fundamentals_day_history_yahoo",FundamentalsDayHistoryYahoo_Table1[Symbol],FundamentalsDayHistoryYahoo_Table1[Date],"Notes")</f>
        <v>0</v>
      </c>
      <c r="AZ5" s="7">
        <f>RTD("gartle.rtd",,"rtd-mysql","fundamentals_day_history_yahoo",FundamentalsDayHistoryYahoo_Table1[Symbol],FundamentalsDayHistoryYahoo_Table1[Date],"LastUpdateTimeStamp")</f>
        <v>42101.963483796295</v>
      </c>
      <c r="BA5" t="str">
        <f>RTD("gartle.rtd",,"rtd-mysql","fundamentals_day_history_yahoo",FundamentalsDayHistoryYahoo_Table1[Symbol],FundamentalsDayHistoryYahoo_Table1[Date],"RTD_LastMessage")</f>
        <v/>
      </c>
    </row>
    <row r="6" spans="2:53" x14ac:dyDescent="0.25">
      <c r="B6">
        <v>2</v>
      </c>
      <c r="C6" t="s">
        <v>157</v>
      </c>
      <c r="D6" s="5">
        <v>42101</v>
      </c>
      <c r="E6" s="7">
        <f>RTD("gartle.rtd",,"rtd-mysql","fundamentals_day_history_yahoo",FundamentalsDayHistoryYahoo_Table1[Symbol],FundamentalsDayHistoryYahoo_Table1[Date],"LastTradeTime")</f>
        <v>0.66111111111111109</v>
      </c>
      <c r="F6" s="8">
        <f>RTD("gartle.rtd",,"rtd-mysql","fundamentals_day_history_yahoo",FundamentalsDayHistoryYahoo_Table1[Symbol],FundamentalsDayHistoryYahoo_Table1[Date],"Last")</f>
        <v>537.47</v>
      </c>
      <c r="G6" s="9">
        <f>RTD("gartle.rtd",,"rtd-mysql","fundamentals_day_history_yahoo",FundamentalsDayHistoryYahoo_Table1[Symbol],FundamentalsDayHistoryYahoo_Table1[Date],"Change")</f>
        <v>0.7</v>
      </c>
      <c r="H6" s="10">
        <f>RTD("gartle.rtd",,"rtd-mysql","fundamentals_day_history_yahoo",FundamentalsDayHistoryYahoo_Table1[Symbol],FundamentalsDayHistoryYahoo_Table1[Date],"PercentChange")</f>
        <v>1.2999999999999999E-3</v>
      </c>
      <c r="I6" s="8">
        <f>RTD("gartle.rtd",,"rtd-mysql","fundamentals_day_history_yahoo",FundamentalsDayHistoryYahoo_Table1[Symbol],FundamentalsDayHistoryYahoo_Table1[Date],"Open")</f>
        <v>537.59</v>
      </c>
      <c r="J6" s="8">
        <f>RTD("gartle.rtd",,"rtd-mysql","fundamentals_day_history_yahoo",FundamentalsDayHistoryYahoo_Table1[Symbol],FundamentalsDayHistoryYahoo_Table1[Date],"High")</f>
        <v>542.69000000000005</v>
      </c>
      <c r="K6" s="8">
        <f>RTD("gartle.rtd",,"rtd-mysql","fundamentals_day_history_yahoo",FundamentalsDayHistoryYahoo_Table1[Symbol],FundamentalsDayHistoryYahoo_Table1[Date],"Low")</f>
        <v>536</v>
      </c>
      <c r="L6" s="11">
        <f>RTD("gartle.rtd",,"rtd-mysql","fundamentals_day_history_yahoo",FundamentalsDayHistoryYahoo_Table1[Symbol],FundamentalsDayHistoryYahoo_Table1[Date],"Volume")</f>
        <v>1169101</v>
      </c>
      <c r="M6" t="str">
        <f>RTD("gartle.rtd",,"rtd-mysql","fundamentals_day_history_yahoo",FundamentalsDayHistoryYahoo_Table1[Symbol],FundamentalsDayHistoryYahoo_Table1[Date],"DaysRange")</f>
        <v>536.00 - 542.69</v>
      </c>
      <c r="N6" s="8">
        <f>RTD("gartle.rtd",,"rtd-mysql","fundamentals_day_history_yahoo",FundamentalsDayHistoryYahoo_Table1[Symbol],FundamentalsDayHistoryYahoo_Table1[Date],"PrevClose")</f>
        <v>536.77</v>
      </c>
      <c r="O6">
        <f>RTD("gartle.rtd",,"rtd-mysql","fundamentals_day_history_yahoo",FundamentalsDayHistoryYahoo_Table1[Symbol],FundamentalsDayHistoryYahoo_Table1[Date],"ShortRatio")</f>
        <v>1.6</v>
      </c>
      <c r="P6" s="8">
        <f>RTD("gartle.rtd",,"rtd-mysql","fundamentals_day_history_yahoo",FundamentalsDayHistoryYahoo_Table1[Symbol],FundamentalsDayHistoryYahoo_Table1[Date],"YearHigh")</f>
        <v>599.65</v>
      </c>
      <c r="Q6" s="8">
        <f>RTD("gartle.rtd",,"rtd-mysql","fundamentals_day_history_yahoo",FundamentalsDayHistoryYahoo_Table1[Symbol],FundamentalsDayHistoryYahoo_Table1[Date],"YearLow")</f>
        <v>487.56</v>
      </c>
      <c r="R6" t="str">
        <f>RTD("gartle.rtd",,"rtd-mysql","fundamentals_day_history_yahoo",FundamentalsDayHistoryYahoo_Table1[Symbol],FundamentalsDayHistoryYahoo_Table1[Date],"YearRange")</f>
        <v>487.56 - 599.65</v>
      </c>
      <c r="S6" s="12">
        <f>RTD("gartle.rtd",,"rtd-mysql","fundamentals_day_history_yahoo",FundamentalsDayHistoryYahoo_Table1[Symbol],FundamentalsDayHistoryYahoo_Table1[Date],"ChangeFromYearHigh")</f>
        <v>-62.18</v>
      </c>
      <c r="T6" s="12">
        <f>RTD("gartle.rtd",,"rtd-mysql","fundamentals_day_history_yahoo",FundamentalsDayHistoryYahoo_Table1[Symbol],FundamentalsDayHistoryYahoo_Table1[Date],"ChangeFromYearLow")</f>
        <v>49.91</v>
      </c>
      <c r="U6" s="10">
        <f>RTD("gartle.rtd",,"rtd-mysql","fundamentals_day_history_yahoo",FundamentalsDayHistoryYahoo_Table1[Symbol],FundamentalsDayHistoryYahoo_Table1[Date],"PercentChangeFromYearHigh")</f>
        <v>-0.10369999999999999</v>
      </c>
      <c r="V6" s="10">
        <f>RTD("gartle.rtd",,"rtd-mysql","fundamentals_day_history_yahoo",FundamentalsDayHistoryYahoo_Table1[Symbol],FundamentalsDayHistoryYahoo_Table1[Date],"PercentChangeFromYearLow")</f>
        <v>0.1024</v>
      </c>
      <c r="W6" s="8">
        <f>RTD("gartle.rtd",,"rtd-mysql","fundamentals_day_history_yahoo",FundamentalsDayHistoryYahoo_Table1[Symbol],FundamentalsDayHistoryYahoo_Table1[Date],"MA50")</f>
        <v>553.49</v>
      </c>
      <c r="X6" s="8">
        <f>RTD("gartle.rtd",,"rtd-mysql","fundamentals_day_history_yahoo",FundamentalsDayHistoryYahoo_Table1[Symbol],FundamentalsDayHistoryYahoo_Table1[Date],"MA200")</f>
        <v>540.41999999999996</v>
      </c>
      <c r="Y6" s="12">
        <f>RTD("gartle.rtd",,"rtd-mysql","fundamentals_day_history_yahoo",FundamentalsDayHistoryYahoo_Table1[Symbol],FundamentalsDayHistoryYahoo_Table1[Date],"ChangeFromMA50")</f>
        <v>-16.02</v>
      </c>
      <c r="Z6" s="12">
        <f>RTD("gartle.rtd",,"rtd-mysql","fundamentals_day_history_yahoo",FundamentalsDayHistoryYahoo_Table1[Symbol],FundamentalsDayHistoryYahoo_Table1[Date],"ChangeFromMA200")</f>
        <v>-2.95</v>
      </c>
      <c r="AA6" s="10">
        <f>RTD("gartle.rtd",,"rtd-mysql","fundamentals_day_history_yahoo",FundamentalsDayHistoryYahoo_Table1[Symbol],FundamentalsDayHistoryYahoo_Table1[Date],"PercentChangeFromMA50")</f>
        <v>-2.8900000000000002E-2</v>
      </c>
      <c r="AB6" s="10">
        <f>RTD("gartle.rtd",,"rtd-mysql","fundamentals_day_history_yahoo",FundamentalsDayHistoryYahoo_Table1[Symbol],FundamentalsDayHistoryYahoo_Table1[Date],"PercentChangeFromMA200")</f>
        <v>-5.5000000000000005E-3</v>
      </c>
      <c r="AC6" s="11">
        <f>RTD("gartle.rtd",,"rtd-mysql","fundamentals_day_history_yahoo",FundamentalsDayHistoryYahoo_Table1[Symbol],FundamentalsDayHistoryYahoo_Table1[Date],"AverageDailyVolume")</f>
        <v>1962480</v>
      </c>
      <c r="AD6" s="8">
        <f>RTD("gartle.rtd",,"rtd-mysql","fundamentals_day_history_yahoo",FundamentalsDayHistoryYahoo_Table1[Symbol],FundamentalsDayHistoryYahoo_Table1[Date],"OneYearTargetPrice")</f>
        <v>645</v>
      </c>
      <c r="AE6">
        <f>RTD("gartle.rtd",,"rtd-mysql","fundamentals_day_history_yahoo",FundamentalsDayHistoryYahoo_Table1[Symbol],FundamentalsDayHistoryYahoo_Table1[Date],"PE")</f>
        <v>25.6</v>
      </c>
      <c r="AF6">
        <f>RTD("gartle.rtd",,"rtd-mysql","fundamentals_day_history_yahoo",FundamentalsDayHistoryYahoo_Table1[Symbol],FundamentalsDayHistoryYahoo_Table1[Date],"PEG")</f>
        <v>0</v>
      </c>
      <c r="AG6">
        <f>RTD("gartle.rtd",,"rtd-mysql","fundamentals_day_history_yahoo",FundamentalsDayHistoryYahoo_Table1[Symbol],FundamentalsDayHistoryYahoo_Table1[Date],"EPSEstCurrentYear")</f>
        <v>28.92</v>
      </c>
      <c r="AH6">
        <f>RTD("gartle.rtd",,"rtd-mysql","fundamentals_day_history_yahoo",FundamentalsDayHistoryYahoo_Table1[Symbol],FundamentalsDayHistoryYahoo_Table1[Date],"EPSEstNextQuarter")</f>
        <v>0</v>
      </c>
      <c r="AI6">
        <f>RTD("gartle.rtd",,"rtd-mysql","fundamentals_day_history_yahoo",FundamentalsDayHistoryYahoo_Table1[Symbol],FundamentalsDayHistoryYahoo_Table1[Date],"EPSEstNextYear")</f>
        <v>33</v>
      </c>
      <c r="AJ6">
        <f>RTD("gartle.rtd",,"rtd-mysql","fundamentals_day_history_yahoo",FundamentalsDayHistoryYahoo_Table1[Symbol],FundamentalsDayHistoryYahoo_Table1[Date],"EarningsShare")</f>
        <v>20.99</v>
      </c>
      <c r="AK6" t="str">
        <f>RTD("gartle.rtd",,"rtd-mysql","fundamentals_day_history_yahoo",FundamentalsDayHistoryYahoo_Table1[Symbol],FundamentalsDayHistoryYahoo_Table1[Date],"MarketCap")</f>
        <v>365.81B</v>
      </c>
      <c r="AL6">
        <f>RTD("gartle.rtd",,"rtd-mysql","fundamentals_day_history_yahoo",FundamentalsDayHistoryYahoo_Table1[Symbol],FundamentalsDayHistoryYahoo_Table1[Date],"DividendYield")</f>
        <v>0</v>
      </c>
      <c r="AM6">
        <f>RTD("gartle.rtd",,"rtd-mysql","fundamentals_day_history_yahoo",FundamentalsDayHistoryYahoo_Table1[Symbol],FundamentalsDayHistoryYahoo_Table1[Date],"DividendShare")</f>
        <v>0</v>
      </c>
      <c r="AN6">
        <f>RTD("gartle.rtd",,"rtd-mysql","fundamentals_day_history_yahoo",FundamentalsDayHistoryYahoo_Table1[Symbol],FundamentalsDayHistoryYahoo_Table1[Date],"ExDividendDate")</f>
        <v>0</v>
      </c>
      <c r="AO6">
        <f>RTD("gartle.rtd",,"rtd-mysql","fundamentals_day_history_yahoo",FundamentalsDayHistoryYahoo_Table1[Symbol],FundamentalsDayHistoryYahoo_Table1[Date],"DividendPayDate")</f>
        <v>0</v>
      </c>
      <c r="AP6">
        <f>RTD("gartle.rtd",,"rtd-mysql","fundamentals_day_history_yahoo",FundamentalsDayHistoryYahoo_Table1[Symbol],FundamentalsDayHistoryYahoo_Table1[Date],"BookValue")</f>
        <v>153.63999999999999</v>
      </c>
      <c r="AQ6">
        <f>RTD("gartle.rtd",,"rtd-mysql","fundamentals_day_history_yahoo",FundamentalsDayHistoryYahoo_Table1[Symbol],FundamentalsDayHistoryYahoo_Table1[Date],"PriceBook")</f>
        <v>3.49</v>
      </c>
      <c r="AR6">
        <f>RTD("gartle.rtd",,"rtd-mysql","fundamentals_day_history_yahoo",FundamentalsDayHistoryYahoo_Table1[Symbol],FundamentalsDayHistoryYahoo_Table1[Date],"PriceSales")</f>
        <v>5.54</v>
      </c>
      <c r="AS6">
        <f>RTD("gartle.rtd",,"rtd-mysql","fundamentals_day_history_yahoo",FundamentalsDayHistoryYahoo_Table1[Symbol],FundamentalsDayHistoryYahoo_Table1[Date],"PriceEPSEstCurrentYear")</f>
        <v>0</v>
      </c>
      <c r="AT6">
        <f>RTD("gartle.rtd",,"rtd-mysql","fundamentals_day_history_yahoo",FundamentalsDayHistoryYahoo_Table1[Symbol],FundamentalsDayHistoryYahoo_Table1[Date],"PriceEPSEstNextYear")</f>
        <v>0</v>
      </c>
      <c r="AU6" t="str">
        <f>RTD("gartle.rtd",,"rtd-mysql","fundamentals_day_history_yahoo",FundamentalsDayHistoryYahoo_Table1[Symbol],FundamentalsDayHistoryYahoo_Table1[Date],"EBITDA")</f>
        <v>21.48B</v>
      </c>
      <c r="AV6" t="str">
        <f>RTD("gartle.rtd",,"rtd-mysql","fundamentals_day_history_yahoo",FundamentalsDayHistoryYahoo_Table1[Symbol],FundamentalsDayHistoryYahoo_Table1[Date],"CompanyName")</f>
        <v>Google Inc.</v>
      </c>
      <c r="AW6" t="str">
        <f>RTD("gartle.rtd",,"rtd-mysql","fundamentals_day_history_yahoo",FundamentalsDayHistoryYahoo_Table1[Symbol],FundamentalsDayHistoryYahoo_Table1[Date],"StockExchange")</f>
        <v>NMS</v>
      </c>
      <c r="AX6">
        <f>RTD("gartle.rtd",,"rtd-mysql","fundamentals_day_history_yahoo",FundamentalsDayHistoryYahoo_Table1[Symbol],FundamentalsDayHistoryYahoo_Table1[Date],"Commission")</f>
        <v>0</v>
      </c>
      <c r="AY6">
        <f>RTD("gartle.rtd",,"rtd-mysql","fundamentals_day_history_yahoo",FundamentalsDayHistoryYahoo_Table1[Symbol],FundamentalsDayHistoryYahoo_Table1[Date],"Notes")</f>
        <v>0</v>
      </c>
      <c r="AZ6" s="7">
        <f>RTD("gartle.rtd",,"rtd-mysql","fundamentals_day_history_yahoo",FundamentalsDayHistoryYahoo_Table1[Symbol],FundamentalsDayHistoryYahoo_Table1[Date],"LastUpdateTimeStamp")</f>
        <v>42101.963506944441</v>
      </c>
      <c r="BA6" t="str">
        <f>RTD("gartle.rtd",,"rtd-mysql","fundamentals_day_history_yahoo",FundamentalsDayHistoryYahoo_Table1[Symbol],FundamentalsDayHistoryYahoo_Table1[Date],"RTD_LastMessage")</f>
        <v/>
      </c>
    </row>
    <row r="7" spans="2:53" x14ac:dyDescent="0.25">
      <c r="B7">
        <v>3</v>
      </c>
      <c r="C7" t="s">
        <v>162</v>
      </c>
      <c r="D7" s="5">
        <v>42101</v>
      </c>
      <c r="E7" s="7">
        <f>RTD("gartle.rtd",,"rtd-mysql","fundamentals_day_history_yahoo",FundamentalsDayHistoryYahoo_Table1[Symbol],FundamentalsDayHistoryYahoo_Table1[Date],"LastTradeTime")</f>
        <v>0.66111111111111109</v>
      </c>
      <c r="F7" s="8">
        <f>RTD("gartle.rtd",,"rtd-mysql","fundamentals_day_history_yahoo",FundamentalsDayHistoryYahoo_Table1[Symbol],FundamentalsDayHistoryYahoo_Table1[Date],"Last")</f>
        <v>249.78</v>
      </c>
      <c r="G7" s="9">
        <f>RTD("gartle.rtd",,"rtd-mysql","fundamentals_day_history_yahoo",FundamentalsDayHistoryYahoo_Table1[Symbol],FundamentalsDayHistoryYahoo_Table1[Date],"Change")</f>
        <v>0.47</v>
      </c>
      <c r="H7" s="10">
        <f>RTD("gartle.rtd",,"rtd-mysql","fundamentals_day_history_yahoo",FundamentalsDayHistoryYahoo_Table1[Symbol],FundamentalsDayHistoryYahoo_Table1[Date],"PercentChange")</f>
        <v>1.9E-3</v>
      </c>
      <c r="I7" s="8">
        <f>RTD("gartle.rtd",,"rtd-mysql","fundamentals_day_history_yahoo",FundamentalsDayHistoryYahoo_Table1[Symbol],FundamentalsDayHistoryYahoo_Table1[Date],"Open")</f>
        <v>248.51</v>
      </c>
      <c r="J7" s="8">
        <f>RTD("gartle.rtd",,"rtd-mysql","fundamentals_day_history_yahoo",FundamentalsDayHistoryYahoo_Table1[Symbol],FundamentalsDayHistoryYahoo_Table1[Date],"High")</f>
        <v>253.53</v>
      </c>
      <c r="K7" s="8">
        <f>RTD("gartle.rtd",,"rtd-mysql","fundamentals_day_history_yahoo",FundamentalsDayHistoryYahoo_Table1[Symbol],FundamentalsDayHistoryYahoo_Table1[Date],"Low")</f>
        <v>248.51</v>
      </c>
      <c r="L7" s="11">
        <f>RTD("gartle.rtd",,"rtd-mysql","fundamentals_day_history_yahoo",FundamentalsDayHistoryYahoo_Table1[Symbol],FundamentalsDayHistoryYahoo_Table1[Date],"Volume")</f>
        <v>877565</v>
      </c>
      <c r="M7" t="str">
        <f>RTD("gartle.rtd",,"rtd-mysql","fundamentals_day_history_yahoo",FundamentalsDayHistoryYahoo_Table1[Symbol],FundamentalsDayHistoryYahoo_Table1[Date],"DaysRange")</f>
        <v>248.51 - 253.53</v>
      </c>
      <c r="N7" s="8">
        <f>RTD("gartle.rtd",,"rtd-mysql","fundamentals_day_history_yahoo",FundamentalsDayHistoryYahoo_Table1[Symbol],FundamentalsDayHistoryYahoo_Table1[Date],"PrevClose")</f>
        <v>249.31</v>
      </c>
      <c r="O7">
        <f>RTD("gartle.rtd",,"rtd-mysql","fundamentals_day_history_yahoo",FundamentalsDayHistoryYahoo_Table1[Symbol],FundamentalsDayHistoryYahoo_Table1[Date],"ShortRatio")</f>
        <v>3.8</v>
      </c>
      <c r="P7" s="8">
        <f>RTD("gartle.rtd",,"rtd-mysql","fundamentals_day_history_yahoo",FundamentalsDayHistoryYahoo_Table1[Symbol],FundamentalsDayHistoryYahoo_Table1[Date],"YearHigh")</f>
        <v>276.18</v>
      </c>
      <c r="Q7" s="8">
        <f>RTD("gartle.rtd",,"rtd-mysql","fundamentals_day_history_yahoo",FundamentalsDayHistoryYahoo_Table1[Symbol],FundamentalsDayHistoryYahoo_Table1[Date],"YearLow")</f>
        <v>136.02000000000001</v>
      </c>
      <c r="R7" t="str">
        <f>RTD("gartle.rtd",,"rtd-mysql","fundamentals_day_history_yahoo",FundamentalsDayHistoryYahoo_Table1[Symbol],FundamentalsDayHistoryYahoo_Table1[Date],"YearRange")</f>
        <v>136.02 - 276.18</v>
      </c>
      <c r="S7" s="12">
        <f>RTD("gartle.rtd",,"rtd-mysql","fundamentals_day_history_yahoo",FundamentalsDayHistoryYahoo_Table1[Symbol],FundamentalsDayHistoryYahoo_Table1[Date],"ChangeFromYearHigh")</f>
        <v>-26.4</v>
      </c>
      <c r="T7" s="12">
        <f>RTD("gartle.rtd",,"rtd-mysql","fundamentals_day_history_yahoo",FundamentalsDayHistoryYahoo_Table1[Symbol],FundamentalsDayHistoryYahoo_Table1[Date],"ChangeFromYearLow")</f>
        <v>113.76</v>
      </c>
      <c r="U7" s="10">
        <f>RTD("gartle.rtd",,"rtd-mysql","fundamentals_day_history_yahoo",FundamentalsDayHistoryYahoo_Table1[Symbol],FundamentalsDayHistoryYahoo_Table1[Date],"PercentChangeFromYearHigh")</f>
        <v>-9.5600000000000004E-2</v>
      </c>
      <c r="V7" s="10">
        <f>RTD("gartle.rtd",,"rtd-mysql","fundamentals_day_history_yahoo",FundamentalsDayHistoryYahoo_Table1[Symbol],FundamentalsDayHistoryYahoo_Table1[Date],"PercentChangeFromYearLow")</f>
        <v>0.83629999999999993</v>
      </c>
      <c r="W7" s="8">
        <f>RTD("gartle.rtd",,"rtd-mysql","fundamentals_day_history_yahoo",FundamentalsDayHistoryYahoo_Table1[Symbol],FundamentalsDayHistoryYahoo_Table1[Date],"MA50")</f>
        <v>261.99</v>
      </c>
      <c r="X7" s="8">
        <f>RTD("gartle.rtd",,"rtd-mysql","fundamentals_day_history_yahoo",FundamentalsDayHistoryYahoo_Table1[Symbol],FundamentalsDayHistoryYahoo_Table1[Date],"MA200")</f>
        <v>231.15</v>
      </c>
      <c r="Y7" s="12">
        <f>RTD("gartle.rtd",,"rtd-mysql","fundamentals_day_history_yahoo",FundamentalsDayHistoryYahoo_Table1[Symbol],FundamentalsDayHistoryYahoo_Table1[Date],"ChangeFromMA50")</f>
        <v>-12.21</v>
      </c>
      <c r="Z7" s="12">
        <f>RTD("gartle.rtd",,"rtd-mysql","fundamentals_day_history_yahoo",FundamentalsDayHistoryYahoo_Table1[Symbol],FundamentalsDayHistoryYahoo_Table1[Date],"ChangeFromMA200")</f>
        <v>18.63</v>
      </c>
      <c r="AA7" s="10">
        <f>RTD("gartle.rtd",,"rtd-mysql","fundamentals_day_history_yahoo",FundamentalsDayHistoryYahoo_Table1[Symbol],FundamentalsDayHistoryYahoo_Table1[Date],"PercentChangeFromMA50")</f>
        <v>-4.6600000000000003E-2</v>
      </c>
      <c r="AB7" s="10">
        <f>RTD("gartle.rtd",,"rtd-mysql","fundamentals_day_history_yahoo",FundamentalsDayHistoryYahoo_Table1[Symbol],FundamentalsDayHistoryYahoo_Table1[Date],"PercentChangeFromMA200")</f>
        <v>8.0600000000000005E-2</v>
      </c>
      <c r="AC7" s="11">
        <f>RTD("gartle.rtd",,"rtd-mysql","fundamentals_day_history_yahoo",FundamentalsDayHistoryYahoo_Table1[Symbol],FundamentalsDayHistoryYahoo_Table1[Date],"AverageDailyVolume")</f>
        <v>1449890</v>
      </c>
      <c r="AD7" s="8">
        <f>RTD("gartle.rtd",,"rtd-mysql","fundamentals_day_history_yahoo",FundamentalsDayHistoryYahoo_Table1[Symbol],FundamentalsDayHistoryYahoo_Table1[Date],"OneYearTargetPrice")</f>
        <v>290.70999999999998</v>
      </c>
      <c r="AE7">
        <f>RTD("gartle.rtd",,"rtd-mysql","fundamentals_day_history_yahoo",FundamentalsDayHistoryYahoo_Table1[Symbol],FundamentalsDayHistoryYahoo_Table1[Date],"PE")</f>
        <v>0</v>
      </c>
      <c r="AF7">
        <f>RTD("gartle.rtd",,"rtd-mysql","fundamentals_day_history_yahoo",FundamentalsDayHistoryYahoo_Table1[Symbol],FundamentalsDayHistoryYahoo_Table1[Date],"PEG")</f>
        <v>2.04</v>
      </c>
      <c r="AG7">
        <f>RTD("gartle.rtd",,"rtd-mysql","fundamentals_day_history_yahoo",FundamentalsDayHistoryYahoo_Table1[Symbol],FundamentalsDayHistoryYahoo_Table1[Date],"EPSEstCurrentYear")</f>
        <v>3.04</v>
      </c>
      <c r="AH7">
        <f>RTD("gartle.rtd",,"rtd-mysql","fundamentals_day_history_yahoo",FundamentalsDayHistoryYahoo_Table1[Symbol],FundamentalsDayHistoryYahoo_Table1[Date],"EPSEstNextQuarter")</f>
        <v>0.74</v>
      </c>
      <c r="AI7">
        <f>RTD("gartle.rtd",,"rtd-mysql","fundamentals_day_history_yahoo",FundamentalsDayHistoryYahoo_Table1[Symbol],FundamentalsDayHistoryYahoo_Table1[Date],"EPSEstNextYear")</f>
        <v>4.26</v>
      </c>
      <c r="AJ7">
        <f>RTD("gartle.rtd",,"rtd-mysql","fundamentals_day_history_yahoo",FundamentalsDayHistoryYahoo_Table1[Symbol],FundamentalsDayHistoryYahoo_Table1[Date],"EarningsShare")</f>
        <v>-0.13</v>
      </c>
      <c r="AK7" t="str">
        <f>RTD("gartle.rtd",,"rtd-mysql","fundamentals_day_history_yahoo",FundamentalsDayHistoryYahoo_Table1[Symbol],FundamentalsDayHistoryYahoo_Table1[Date],"MarketCap")</f>
        <v>31.25B</v>
      </c>
      <c r="AL7">
        <f>RTD("gartle.rtd",,"rtd-mysql","fundamentals_day_history_yahoo",FundamentalsDayHistoryYahoo_Table1[Symbol],FundamentalsDayHistoryYahoo_Table1[Date],"DividendYield")</f>
        <v>0</v>
      </c>
      <c r="AM7">
        <f>RTD("gartle.rtd",,"rtd-mysql","fundamentals_day_history_yahoo",FundamentalsDayHistoryYahoo_Table1[Symbol],FundamentalsDayHistoryYahoo_Table1[Date],"DividendShare")</f>
        <v>0</v>
      </c>
      <c r="AN7">
        <f>RTD("gartle.rtd",,"rtd-mysql","fundamentals_day_history_yahoo",FundamentalsDayHistoryYahoo_Table1[Symbol],FundamentalsDayHistoryYahoo_Table1[Date],"ExDividendDate")</f>
        <v>0</v>
      </c>
      <c r="AO7">
        <f>RTD("gartle.rtd",,"rtd-mysql","fundamentals_day_history_yahoo",FundamentalsDayHistoryYahoo_Table1[Symbol],FundamentalsDayHistoryYahoo_Table1[Date],"DividendPayDate")</f>
        <v>0</v>
      </c>
      <c r="AP7">
        <f>RTD("gartle.rtd",,"rtd-mysql","fundamentals_day_history_yahoo",FundamentalsDayHistoryYahoo_Table1[Symbol],FundamentalsDayHistoryYahoo_Table1[Date],"BookValue")</f>
        <v>26.59</v>
      </c>
      <c r="AQ7">
        <f>RTD("gartle.rtd",,"rtd-mysql","fundamentals_day_history_yahoo",FundamentalsDayHistoryYahoo_Table1[Symbol],FundamentalsDayHistoryYahoo_Table1[Date],"PriceBook")</f>
        <v>9.3699999999999992</v>
      </c>
      <c r="AR7">
        <f>RTD("gartle.rtd",,"rtd-mysql","fundamentals_day_history_yahoo",FundamentalsDayHistoryYahoo_Table1[Symbol],FundamentalsDayHistoryYahoo_Table1[Date],"PriceSales")</f>
        <v>14.06</v>
      </c>
      <c r="AS7">
        <f>RTD("gartle.rtd",,"rtd-mysql","fundamentals_day_history_yahoo",FundamentalsDayHistoryYahoo_Table1[Symbol],FundamentalsDayHistoryYahoo_Table1[Date],"PriceEPSEstCurrentYear")</f>
        <v>82.16</v>
      </c>
      <c r="AT7">
        <f>RTD("gartle.rtd",,"rtd-mysql","fundamentals_day_history_yahoo",FundamentalsDayHistoryYahoo_Table1[Symbol],FundamentalsDayHistoryYahoo_Table1[Date],"PriceEPSEstNextYear")</f>
        <v>58.63</v>
      </c>
      <c r="AU7" t="str">
        <f>RTD("gartle.rtd",,"rtd-mysql","fundamentals_day_history_yahoo",FundamentalsDayHistoryYahoo_Table1[Symbol],FundamentalsDayHistoryYahoo_Table1[Date],"EBITDA")</f>
        <v>232.38M</v>
      </c>
      <c r="AV7" t="str">
        <f>RTD("gartle.rtd",,"rtd-mysql","fundamentals_day_history_yahoo",FundamentalsDayHistoryYahoo_Table1[Symbol],FundamentalsDayHistoryYahoo_Table1[Date],"CompanyName")</f>
        <v>LinkedIn Corporation Class A Co</v>
      </c>
      <c r="AW7" t="str">
        <f>RTD("gartle.rtd",,"rtd-mysql","fundamentals_day_history_yahoo",FundamentalsDayHistoryYahoo_Table1[Symbol],FundamentalsDayHistoryYahoo_Table1[Date],"StockExchange")</f>
        <v>NYQ</v>
      </c>
      <c r="AX7">
        <f>RTD("gartle.rtd",,"rtd-mysql","fundamentals_day_history_yahoo",FundamentalsDayHistoryYahoo_Table1[Symbol],FundamentalsDayHistoryYahoo_Table1[Date],"Commission")</f>
        <v>0</v>
      </c>
      <c r="AY7">
        <f>RTD("gartle.rtd",,"rtd-mysql","fundamentals_day_history_yahoo",FundamentalsDayHistoryYahoo_Table1[Symbol],FundamentalsDayHistoryYahoo_Table1[Date],"Notes")</f>
        <v>0</v>
      </c>
      <c r="AZ7" s="7">
        <f>RTD("gartle.rtd",,"rtd-mysql","fundamentals_day_history_yahoo",FundamentalsDayHistoryYahoo_Table1[Symbol],FundamentalsDayHistoryYahoo_Table1[Date],"LastUpdateTimeStamp")</f>
        <v>42101.963576388887</v>
      </c>
      <c r="BA7" t="str">
        <f>RTD("gartle.rtd",,"rtd-mysql","fundamentals_day_history_yahoo",FundamentalsDayHistoryYahoo_Table1[Symbol],FundamentalsDayHistoryYahoo_Table1[Date],"RTD_LastMessage")</f>
        <v/>
      </c>
    </row>
    <row r="8" spans="2:53" x14ac:dyDescent="0.25">
      <c r="B8">
        <v>4</v>
      </c>
      <c r="C8" t="s">
        <v>158</v>
      </c>
      <c r="D8" s="5">
        <v>42101</v>
      </c>
      <c r="E8" s="7">
        <f>RTD("gartle.rtd",,"rtd-mysql","fundamentals_day_history_yahoo",FundamentalsDayHistoryYahoo_Table1[Symbol],FundamentalsDayHistoryYahoo_Table1[Date],"LastTradeTime")</f>
        <v>0.66111111111111109</v>
      </c>
      <c r="F8" s="8">
        <f>RTD("gartle.rtd",,"rtd-mysql","fundamentals_day_history_yahoo",FundamentalsDayHistoryYahoo_Table1[Symbol],FundamentalsDayHistoryYahoo_Table1[Date],"Last")</f>
        <v>41.580100000000002</v>
      </c>
      <c r="G8" s="9">
        <f>RTD("gartle.rtd",,"rtd-mysql","fundamentals_day_history_yahoo",FundamentalsDayHistoryYahoo_Table1[Symbol],FundamentalsDayHistoryYahoo_Table1[Date],"Change")</f>
        <v>3.5099999999999999E-2</v>
      </c>
      <c r="H8" s="10">
        <f>RTD("gartle.rtd",,"rtd-mysql","fundamentals_day_history_yahoo",FundamentalsDayHistoryYahoo_Table1[Symbol],FundamentalsDayHistoryYahoo_Table1[Date],"PercentChange")</f>
        <v>8.4500000000000005E-4</v>
      </c>
      <c r="I8" s="8">
        <f>RTD("gartle.rtd",,"rtd-mysql","fundamentals_day_history_yahoo",FundamentalsDayHistoryYahoo_Table1[Symbol],FundamentalsDayHistoryYahoo_Table1[Date],"Open")</f>
        <v>41.5</v>
      </c>
      <c r="J8" s="8">
        <f>RTD("gartle.rtd",,"rtd-mysql","fundamentals_day_history_yahoo",FundamentalsDayHistoryYahoo_Table1[Symbol],FundamentalsDayHistoryYahoo_Table1[Date],"High")</f>
        <v>41.91</v>
      </c>
      <c r="K8" s="8">
        <f>RTD("gartle.rtd",,"rtd-mysql","fundamentals_day_history_yahoo",FundamentalsDayHistoryYahoo_Table1[Symbol],FundamentalsDayHistoryYahoo_Table1[Date],"Low")</f>
        <v>41.31</v>
      </c>
      <c r="L8" s="11">
        <f>RTD("gartle.rtd",,"rtd-mysql","fundamentals_day_history_yahoo",FundamentalsDayHistoryYahoo_Table1[Symbol],FundamentalsDayHistoryYahoo_Table1[Date],"Volume")</f>
        <v>25206330</v>
      </c>
      <c r="M8" t="str">
        <f>RTD("gartle.rtd",,"rtd-mysql","fundamentals_day_history_yahoo",FundamentalsDayHistoryYahoo_Table1[Symbol],FundamentalsDayHistoryYahoo_Table1[Date],"DaysRange")</f>
        <v>41.3100 - 41.9100</v>
      </c>
      <c r="N8" s="8">
        <f>RTD("gartle.rtd",,"rtd-mysql","fundamentals_day_history_yahoo",FundamentalsDayHistoryYahoo_Table1[Symbol],FundamentalsDayHistoryYahoo_Table1[Date],"PrevClose")</f>
        <v>41.545000000000002</v>
      </c>
      <c r="O8">
        <f>RTD("gartle.rtd",,"rtd-mysql","fundamentals_day_history_yahoo",FundamentalsDayHistoryYahoo_Table1[Symbol],FundamentalsDayHistoryYahoo_Table1[Date],"ShortRatio")</f>
        <v>2</v>
      </c>
      <c r="P8" s="8">
        <f>RTD("gartle.rtd",,"rtd-mysql","fundamentals_day_history_yahoo",FundamentalsDayHistoryYahoo_Table1[Symbol],FundamentalsDayHistoryYahoo_Table1[Date],"YearHigh")</f>
        <v>50.05</v>
      </c>
      <c r="Q8" s="8">
        <f>RTD("gartle.rtd",,"rtd-mysql","fundamentals_day_history_yahoo",FundamentalsDayHistoryYahoo_Table1[Symbol],FundamentalsDayHistoryYahoo_Table1[Date],"YearLow")</f>
        <v>38.51</v>
      </c>
      <c r="R8" t="str">
        <f>RTD("gartle.rtd",,"rtd-mysql","fundamentals_day_history_yahoo",FundamentalsDayHistoryYahoo_Table1[Symbol],FundamentalsDayHistoryYahoo_Table1[Date],"YearRange")</f>
        <v>38.5100 - 50.0500</v>
      </c>
      <c r="S8" s="12">
        <f>RTD("gartle.rtd",,"rtd-mysql","fundamentals_day_history_yahoo",FundamentalsDayHistoryYahoo_Table1[Symbol],FundamentalsDayHistoryYahoo_Table1[Date],"ChangeFromYearHigh")</f>
        <v>-8.4699000000000009</v>
      </c>
      <c r="T8" s="12">
        <f>RTD("gartle.rtd",,"rtd-mysql","fundamentals_day_history_yahoo",FundamentalsDayHistoryYahoo_Table1[Symbol],FundamentalsDayHistoryYahoo_Table1[Date],"ChangeFromYearLow")</f>
        <v>3.0701000000000001</v>
      </c>
      <c r="U8" s="10">
        <f>RTD("gartle.rtd",,"rtd-mysql","fundamentals_day_history_yahoo",FundamentalsDayHistoryYahoo_Table1[Symbol],FundamentalsDayHistoryYahoo_Table1[Date],"PercentChangeFromYearHigh")</f>
        <v>-0.16922899999999999</v>
      </c>
      <c r="V8" s="10">
        <f>RTD("gartle.rtd",,"rtd-mysql","fundamentals_day_history_yahoo",FundamentalsDayHistoryYahoo_Table1[Symbol],FundamentalsDayHistoryYahoo_Table1[Date],"PercentChangeFromYearLow")</f>
        <v>7.9722000000000001E-2</v>
      </c>
      <c r="W8" s="8">
        <f>RTD("gartle.rtd",,"rtd-mysql","fundamentals_day_history_yahoo",FundamentalsDayHistoryYahoo_Table1[Symbol],FundamentalsDayHistoryYahoo_Table1[Date],"MA50")</f>
        <v>42.4726</v>
      </c>
      <c r="X8" s="8">
        <f>RTD("gartle.rtd",,"rtd-mysql","fundamentals_day_history_yahoo",FundamentalsDayHistoryYahoo_Table1[Symbol],FundamentalsDayHistoryYahoo_Table1[Date],"MA200")</f>
        <v>45.262900000000002</v>
      </c>
      <c r="Y8" s="12">
        <f>RTD("gartle.rtd",,"rtd-mysql","fundamentals_day_history_yahoo",FundamentalsDayHistoryYahoo_Table1[Symbol],FundamentalsDayHistoryYahoo_Table1[Date],"ChangeFromMA50")</f>
        <v>-0.89249999999999996</v>
      </c>
      <c r="Z8" s="12">
        <f>RTD("gartle.rtd",,"rtd-mysql","fundamentals_day_history_yahoo",FundamentalsDayHistoryYahoo_Table1[Symbol],FundamentalsDayHistoryYahoo_Table1[Date],"ChangeFromMA200")</f>
        <v>-3.6827999999999999</v>
      </c>
      <c r="AA8" s="10">
        <f>RTD("gartle.rtd",,"rtd-mysql","fundamentals_day_history_yahoo",FundamentalsDayHistoryYahoo_Table1[Symbol],FundamentalsDayHistoryYahoo_Table1[Date],"PercentChangeFromMA50")</f>
        <v>-2.1013999999999998E-2</v>
      </c>
      <c r="AB8" s="10">
        <f>RTD("gartle.rtd",,"rtd-mysql","fundamentals_day_history_yahoo",FundamentalsDayHistoryYahoo_Table1[Symbol],FundamentalsDayHistoryYahoo_Table1[Date],"PercentChangeFromMA200")</f>
        <v>-8.1364999999999993E-2</v>
      </c>
      <c r="AC8" s="11">
        <f>RTD("gartle.rtd",,"rtd-mysql","fundamentals_day_history_yahoo",FundamentalsDayHistoryYahoo_Table1[Symbol],FundamentalsDayHistoryYahoo_Table1[Date],"AverageDailyVolume")</f>
        <v>39490100</v>
      </c>
      <c r="AD8" s="8">
        <f>RTD("gartle.rtd",,"rtd-mysql","fundamentals_day_history_yahoo",FundamentalsDayHistoryYahoo_Table1[Symbol],FundamentalsDayHistoryYahoo_Table1[Date],"OneYearTargetPrice")</f>
        <v>46.97</v>
      </c>
      <c r="AE8">
        <f>RTD("gartle.rtd",,"rtd-mysql","fundamentals_day_history_yahoo",FundamentalsDayHistoryYahoo_Table1[Symbol],FundamentalsDayHistoryYahoo_Table1[Date],"PE")</f>
        <v>16.7729</v>
      </c>
      <c r="AF8">
        <f>RTD("gartle.rtd",,"rtd-mysql","fundamentals_day_history_yahoo",FundamentalsDayHistoryYahoo_Table1[Symbol],FundamentalsDayHistoryYahoo_Table1[Date],"PEG")</f>
        <v>2.15</v>
      </c>
      <c r="AG8">
        <f>RTD("gartle.rtd",,"rtd-mysql","fundamentals_day_history_yahoo",FundamentalsDayHistoryYahoo_Table1[Symbol],FundamentalsDayHistoryYahoo_Table1[Date],"EPSEstCurrentYear")</f>
        <v>2.38</v>
      </c>
      <c r="AH8">
        <f>RTD("gartle.rtd",,"rtd-mysql","fundamentals_day_history_yahoo",FundamentalsDayHistoryYahoo_Table1[Symbol],FundamentalsDayHistoryYahoo_Table1[Date],"EPSEstNextQuarter")</f>
        <v>0.61</v>
      </c>
      <c r="AI8">
        <f>RTD("gartle.rtd",,"rtd-mysql","fundamentals_day_history_yahoo",FundamentalsDayHistoryYahoo_Table1[Symbol],FundamentalsDayHistoryYahoo_Table1[Date],"EPSEstNextYear")</f>
        <v>2.88</v>
      </c>
      <c r="AJ8">
        <f>RTD("gartle.rtd",,"rtd-mysql","fundamentals_day_history_yahoo",FundamentalsDayHistoryYahoo_Table1[Symbol],FundamentalsDayHistoryYahoo_Table1[Date],"EarningsShare")</f>
        <v>2.4790000000000001</v>
      </c>
      <c r="AK8" t="str">
        <f>RTD("gartle.rtd",,"rtd-mysql","fundamentals_day_history_yahoo",FundamentalsDayHistoryYahoo_Table1[Symbol],FundamentalsDayHistoryYahoo_Table1[Date],"MarketCap")</f>
        <v>341.11B</v>
      </c>
      <c r="AL8">
        <f>RTD("gartle.rtd",,"rtd-mysql","fundamentals_day_history_yahoo",FundamentalsDayHistoryYahoo_Table1[Symbol],FundamentalsDayHistoryYahoo_Table1[Date],"DividendYield")</f>
        <v>3.1</v>
      </c>
      <c r="AM8">
        <f>RTD("gartle.rtd",,"rtd-mysql","fundamentals_day_history_yahoo",FundamentalsDayHistoryYahoo_Table1[Symbol],FundamentalsDayHistoryYahoo_Table1[Date],"DividendShare")</f>
        <v>1.24</v>
      </c>
      <c r="AN8" t="str">
        <f>RTD("gartle.rtd",,"rtd-mysql","fundamentals_day_history_yahoo",FundamentalsDayHistoryYahoo_Table1[Symbol],FundamentalsDayHistoryYahoo_Table1[Date],"ExDividendDate")</f>
        <v>2/17/2015</v>
      </c>
      <c r="AO8" t="str">
        <f>RTD("gartle.rtd",,"rtd-mysql","fundamentals_day_history_yahoo",FundamentalsDayHistoryYahoo_Table1[Symbol],FundamentalsDayHistoryYahoo_Table1[Date],"DividendPayDate")</f>
        <v>6/11/2015</v>
      </c>
      <c r="AP8">
        <f>RTD("gartle.rtd",,"rtd-mysql","fundamentals_day_history_yahoo",FundamentalsDayHistoryYahoo_Table1[Symbol],FundamentalsDayHistoryYahoo_Table1[Date],"BookValue")</f>
        <v>11.18</v>
      </c>
      <c r="AQ8">
        <f>RTD("gartle.rtd",,"rtd-mysql","fundamentals_day_history_yahoo",FundamentalsDayHistoryYahoo_Table1[Symbol],FundamentalsDayHistoryYahoo_Table1[Date],"PriceBook")</f>
        <v>3.7160000000000002</v>
      </c>
      <c r="AR8">
        <f>RTD("gartle.rtd",,"rtd-mysql","fundamentals_day_history_yahoo",FundamentalsDayHistoryYahoo_Table1[Symbol],FundamentalsDayHistoryYahoo_Table1[Date],"PriceSales")</f>
        <v>3.6469</v>
      </c>
      <c r="AS8">
        <f>RTD("gartle.rtd",,"rtd-mysql","fundamentals_day_history_yahoo",FundamentalsDayHistoryYahoo_Table1[Symbol],FundamentalsDayHistoryYahoo_Table1[Date],"PriceEPSEstCurrentYear")</f>
        <v>17.470600000000001</v>
      </c>
      <c r="AT8">
        <f>RTD("gartle.rtd",,"rtd-mysql","fundamentals_day_history_yahoo",FundamentalsDayHistoryYahoo_Table1[Symbol],FundamentalsDayHistoryYahoo_Table1[Date],"PriceEPSEstNextYear")</f>
        <v>14.4375</v>
      </c>
      <c r="AU8" t="str">
        <f>RTD("gartle.rtd",,"rtd-mysql","fundamentals_day_history_yahoo",FundamentalsDayHistoryYahoo_Table1[Symbol],FundamentalsDayHistoryYahoo_Table1[Date],"EBITDA")</f>
        <v>33.61B</v>
      </c>
      <c r="AV8" t="str">
        <f>RTD("gartle.rtd",,"rtd-mysql","fundamentals_day_history_yahoo",FundamentalsDayHistoryYahoo_Table1[Symbol],FundamentalsDayHistoryYahoo_Table1[Date],"CompanyName")</f>
        <v>Microsoft Corporation</v>
      </c>
      <c r="AW8" t="str">
        <f>RTD("gartle.rtd",,"rtd-mysql","fundamentals_day_history_yahoo",FundamentalsDayHistoryYahoo_Table1[Symbol],FundamentalsDayHistoryYahoo_Table1[Date],"StockExchange")</f>
        <v>NMS</v>
      </c>
      <c r="AX8">
        <f>RTD("gartle.rtd",,"rtd-mysql","fundamentals_day_history_yahoo",FundamentalsDayHistoryYahoo_Table1[Symbol],FundamentalsDayHistoryYahoo_Table1[Date],"Commission")</f>
        <v>0</v>
      </c>
      <c r="AY8">
        <f>RTD("gartle.rtd",,"rtd-mysql","fundamentals_day_history_yahoo",FundamentalsDayHistoryYahoo_Table1[Symbol],FundamentalsDayHistoryYahoo_Table1[Date],"Notes")</f>
        <v>0</v>
      </c>
      <c r="AZ8" s="7">
        <f>RTD("gartle.rtd",,"rtd-mysql","fundamentals_day_history_yahoo",FundamentalsDayHistoryYahoo_Table1[Symbol],FundamentalsDayHistoryYahoo_Table1[Date],"LastUpdateTimeStamp")</f>
        <v>42101.96361111111</v>
      </c>
      <c r="BA8" t="str">
        <f>RTD("gartle.rtd",,"rtd-mysql","fundamentals_day_history_yahoo",FundamentalsDayHistoryYahoo_Table1[Symbol],FundamentalsDayHistoryYahoo_Table1[Date],"RTD_LastMessage")</f>
        <v/>
      </c>
    </row>
    <row r="9" spans="2:53" x14ac:dyDescent="0.25">
      <c r="B9">
        <v>5</v>
      </c>
      <c r="C9" t="s">
        <v>161</v>
      </c>
      <c r="D9" s="5">
        <v>42101</v>
      </c>
      <c r="E9" s="7">
        <f>RTD("gartle.rtd",,"rtd-mysql","fundamentals_day_history_yahoo",FundamentalsDayHistoryYahoo_Table1[Symbol],FundamentalsDayHistoryYahoo_Table1[Date],"LastTradeTime")</f>
        <v>0.66041666666666665</v>
      </c>
      <c r="F9" s="8">
        <f>RTD("gartle.rtd",,"rtd-mysql","fundamentals_day_history_yahoo",FundamentalsDayHistoryYahoo_Table1[Symbol],FundamentalsDayHistoryYahoo_Table1[Date],"Last")</f>
        <v>42.99</v>
      </c>
      <c r="G9" s="9">
        <f>RTD("gartle.rtd",,"rtd-mysql","fundamentals_day_history_yahoo",FundamentalsDayHistoryYahoo_Table1[Symbol],FundamentalsDayHistoryYahoo_Table1[Date],"Change")</f>
        <v>0.03</v>
      </c>
      <c r="H9" s="10">
        <f>RTD("gartle.rtd",,"rtd-mysql","fundamentals_day_history_yahoo",FundamentalsDayHistoryYahoo_Table1[Symbol],FundamentalsDayHistoryYahoo_Table1[Date],"PercentChange")</f>
        <v>7.000000000000001E-4</v>
      </c>
      <c r="I9" s="8">
        <f>RTD("gartle.rtd",,"rtd-mysql","fundamentals_day_history_yahoo",FundamentalsDayHistoryYahoo_Table1[Symbol],FundamentalsDayHistoryYahoo_Table1[Date],"Open")</f>
        <v>42.99</v>
      </c>
      <c r="J9" s="8">
        <f>RTD("gartle.rtd",,"rtd-mysql","fundamentals_day_history_yahoo",FundamentalsDayHistoryYahoo_Table1[Symbol],FundamentalsDayHistoryYahoo_Table1[Date],"High")</f>
        <v>43.48</v>
      </c>
      <c r="K9" s="8">
        <f>RTD("gartle.rtd",,"rtd-mysql","fundamentals_day_history_yahoo",FundamentalsDayHistoryYahoo_Table1[Symbol],FundamentalsDayHistoryYahoo_Table1[Date],"Low")</f>
        <v>42.94</v>
      </c>
      <c r="L9" s="11">
        <f>RTD("gartle.rtd",,"rtd-mysql","fundamentals_day_history_yahoo",FundamentalsDayHistoryYahoo_Table1[Symbol],FundamentalsDayHistoryYahoo_Table1[Date],"Volume")</f>
        <v>6995790</v>
      </c>
      <c r="M9" t="str">
        <f>RTD("gartle.rtd",,"rtd-mysql","fundamentals_day_history_yahoo",FundamentalsDayHistoryYahoo_Table1[Symbol],FundamentalsDayHistoryYahoo_Table1[Date],"DaysRange")</f>
        <v>42.94 - 43.48</v>
      </c>
      <c r="N9" s="8">
        <f>RTD("gartle.rtd",,"rtd-mysql","fundamentals_day_history_yahoo",FundamentalsDayHistoryYahoo_Table1[Symbol],FundamentalsDayHistoryYahoo_Table1[Date],"PrevClose")</f>
        <v>42.96</v>
      </c>
      <c r="O9">
        <f>RTD("gartle.rtd",,"rtd-mysql","fundamentals_day_history_yahoo",FundamentalsDayHistoryYahoo_Table1[Symbol],FundamentalsDayHistoryYahoo_Table1[Date],"ShortRatio")</f>
        <v>2.5</v>
      </c>
      <c r="P9" s="8">
        <f>RTD("gartle.rtd",,"rtd-mysql","fundamentals_day_history_yahoo",FundamentalsDayHistoryYahoo_Table1[Symbol],FundamentalsDayHistoryYahoo_Table1[Date],"YearHigh")</f>
        <v>46.71</v>
      </c>
      <c r="Q9" s="8">
        <f>RTD("gartle.rtd",,"rtd-mysql","fundamentals_day_history_yahoo",FundamentalsDayHistoryYahoo_Table1[Symbol],FundamentalsDayHistoryYahoo_Table1[Date],"YearLow")</f>
        <v>35.82</v>
      </c>
      <c r="R9" t="str">
        <f>RTD("gartle.rtd",,"rtd-mysql","fundamentals_day_history_yahoo",FundamentalsDayHistoryYahoo_Table1[Symbol],FundamentalsDayHistoryYahoo_Table1[Date],"YearRange")</f>
        <v>35.82 - 46.71</v>
      </c>
      <c r="S9" s="12">
        <f>RTD("gartle.rtd",,"rtd-mysql","fundamentals_day_history_yahoo",FundamentalsDayHistoryYahoo_Table1[Symbol],FundamentalsDayHistoryYahoo_Table1[Date],"ChangeFromYearHigh")</f>
        <v>-3.72</v>
      </c>
      <c r="T9" s="12">
        <f>RTD("gartle.rtd",,"rtd-mysql","fundamentals_day_history_yahoo",FundamentalsDayHistoryYahoo_Table1[Symbol],FundamentalsDayHistoryYahoo_Table1[Date],"ChangeFromYearLow")</f>
        <v>7.17</v>
      </c>
      <c r="U9" s="10">
        <f>RTD("gartle.rtd",,"rtd-mysql","fundamentals_day_history_yahoo",FundamentalsDayHistoryYahoo_Table1[Symbol],FundamentalsDayHistoryYahoo_Table1[Date],"PercentChangeFromYearHigh")</f>
        <v>-7.9600000000000004E-2</v>
      </c>
      <c r="V9" s="10">
        <f>RTD("gartle.rtd",,"rtd-mysql","fundamentals_day_history_yahoo",FundamentalsDayHistoryYahoo_Table1[Symbol],FundamentalsDayHistoryYahoo_Table1[Date],"PercentChangeFromYearLow")</f>
        <v>0.20019999999999999</v>
      </c>
      <c r="W9" s="8">
        <f>RTD("gartle.rtd",,"rtd-mysql","fundamentals_day_history_yahoo",FundamentalsDayHistoryYahoo_Table1[Symbol],FundamentalsDayHistoryYahoo_Table1[Date],"MA50")</f>
        <v>43.31</v>
      </c>
      <c r="X9" s="8">
        <f>RTD("gartle.rtd",,"rtd-mysql","fundamentals_day_history_yahoo",FundamentalsDayHistoryYahoo_Table1[Symbol],FundamentalsDayHistoryYahoo_Table1[Date],"MA200")</f>
        <v>41.83</v>
      </c>
      <c r="Y9" s="12">
        <f>RTD("gartle.rtd",,"rtd-mysql","fundamentals_day_history_yahoo",FundamentalsDayHistoryYahoo_Table1[Symbol],FundamentalsDayHistoryYahoo_Table1[Date],"ChangeFromMA50")</f>
        <v>-0.32</v>
      </c>
      <c r="Z9" s="12">
        <f>RTD("gartle.rtd",,"rtd-mysql","fundamentals_day_history_yahoo",FundamentalsDayHistoryYahoo_Table1[Symbol],FundamentalsDayHistoryYahoo_Table1[Date],"ChangeFromMA200")</f>
        <v>1.1599999999999999</v>
      </c>
      <c r="AA9" s="10">
        <f>RTD("gartle.rtd",,"rtd-mysql","fundamentals_day_history_yahoo",FundamentalsDayHistoryYahoo_Table1[Symbol],FundamentalsDayHistoryYahoo_Table1[Date],"PercentChangeFromMA50")</f>
        <v>-7.4999999999999997E-3</v>
      </c>
      <c r="AB9" s="10">
        <f>RTD("gartle.rtd",,"rtd-mysql","fundamentals_day_history_yahoo",FundamentalsDayHistoryYahoo_Table1[Symbol],FundamentalsDayHistoryYahoo_Table1[Date],"PercentChangeFromMA200")</f>
        <v>2.7699999999999999E-2</v>
      </c>
      <c r="AC9" s="11">
        <f>RTD("gartle.rtd",,"rtd-mysql","fundamentals_day_history_yahoo",FundamentalsDayHistoryYahoo_Table1[Symbol],FundamentalsDayHistoryYahoo_Table1[Date],"AverageDailyVolume")</f>
        <v>14025700</v>
      </c>
      <c r="AD9" s="8">
        <f>RTD("gartle.rtd",,"rtd-mysql","fundamentals_day_history_yahoo",FundamentalsDayHistoryYahoo_Table1[Symbol],FundamentalsDayHistoryYahoo_Table1[Date],"OneYearTargetPrice")</f>
        <v>46.34</v>
      </c>
      <c r="AE9">
        <f>RTD("gartle.rtd",,"rtd-mysql","fundamentals_day_history_yahoo",FundamentalsDayHistoryYahoo_Table1[Symbol],FundamentalsDayHistoryYahoo_Table1[Date],"PE")</f>
        <v>17.96</v>
      </c>
      <c r="AF9">
        <f>RTD("gartle.rtd",,"rtd-mysql","fundamentals_day_history_yahoo",FundamentalsDayHistoryYahoo_Table1[Symbol],FundamentalsDayHistoryYahoo_Table1[Date],"PEG")</f>
        <v>1.93</v>
      </c>
      <c r="AG9">
        <f>RTD("gartle.rtd",,"rtd-mysql","fundamentals_day_history_yahoo",FundamentalsDayHistoryYahoo_Table1[Symbol],FundamentalsDayHistoryYahoo_Table1[Date],"EPSEstCurrentYear")</f>
        <v>2.87</v>
      </c>
      <c r="AH9">
        <f>RTD("gartle.rtd",,"rtd-mysql","fundamentals_day_history_yahoo",FundamentalsDayHistoryYahoo_Table1[Symbol],FundamentalsDayHistoryYahoo_Table1[Date],"EPSEstNextQuarter")</f>
        <v>0.62</v>
      </c>
      <c r="AI9">
        <f>RTD("gartle.rtd",,"rtd-mysql","fundamentals_day_history_yahoo",FundamentalsDayHistoryYahoo_Table1[Symbol],FundamentalsDayHistoryYahoo_Table1[Date],"EPSEstNextYear")</f>
        <v>3.01</v>
      </c>
      <c r="AJ9">
        <f>RTD("gartle.rtd",,"rtd-mysql","fundamentals_day_history_yahoo",FundamentalsDayHistoryYahoo_Table1[Symbol],FundamentalsDayHistoryYahoo_Table1[Date],"EarningsShare")</f>
        <v>2.39</v>
      </c>
      <c r="AK9" t="str">
        <f>RTD("gartle.rtd",,"rtd-mysql","fundamentals_day_history_yahoo",FundamentalsDayHistoryYahoo_Table1[Symbol],FundamentalsDayHistoryYahoo_Table1[Date],"MarketCap")</f>
        <v>187.74B</v>
      </c>
      <c r="AL9">
        <f>RTD("gartle.rtd",,"rtd-mysql","fundamentals_day_history_yahoo",FundamentalsDayHistoryYahoo_Table1[Symbol],FundamentalsDayHistoryYahoo_Table1[Date],"DividendYield")</f>
        <v>1.4</v>
      </c>
      <c r="AM9">
        <f>RTD("gartle.rtd",,"rtd-mysql","fundamentals_day_history_yahoo",FundamentalsDayHistoryYahoo_Table1[Symbol],FundamentalsDayHistoryYahoo_Table1[Date],"DividendShare")</f>
        <v>0.6</v>
      </c>
      <c r="AN9" t="str">
        <f>RTD("gartle.rtd",,"rtd-mysql","fundamentals_day_history_yahoo",FundamentalsDayHistoryYahoo_Table1[Symbol],FundamentalsDayHistoryYahoo_Table1[Date],"ExDividendDate")</f>
        <v>4/2/2015</v>
      </c>
      <c r="AO9" t="str">
        <f>RTD("gartle.rtd",,"rtd-mysql","fundamentals_day_history_yahoo",FundamentalsDayHistoryYahoo_Table1[Symbol],FundamentalsDayHistoryYahoo_Table1[Date],"DividendPayDate")</f>
        <v>4/28/2015</v>
      </c>
      <c r="AP9">
        <f>RTD("gartle.rtd",,"rtd-mysql","fundamentals_day_history_yahoo",FundamentalsDayHistoryYahoo_Table1[Symbol],FundamentalsDayHistoryYahoo_Table1[Date],"BookValue")</f>
        <v>11</v>
      </c>
      <c r="AQ9">
        <f>RTD("gartle.rtd",,"rtd-mysql","fundamentals_day_history_yahoo",FundamentalsDayHistoryYahoo_Table1[Symbol],FundamentalsDayHistoryYahoo_Table1[Date],"PriceBook")</f>
        <v>3.91</v>
      </c>
      <c r="AR9">
        <f>RTD("gartle.rtd",,"rtd-mysql","fundamentals_day_history_yahoo",FundamentalsDayHistoryYahoo_Table1[Symbol],FundamentalsDayHistoryYahoo_Table1[Date],"PriceSales")</f>
        <v>4.83</v>
      </c>
      <c r="AS9">
        <f>RTD("gartle.rtd",,"rtd-mysql","fundamentals_day_history_yahoo",FundamentalsDayHistoryYahoo_Table1[Symbol],FundamentalsDayHistoryYahoo_Table1[Date],"PriceEPSEstCurrentYear")</f>
        <v>14.98</v>
      </c>
      <c r="AT9">
        <f>RTD("gartle.rtd",,"rtd-mysql","fundamentals_day_history_yahoo",FundamentalsDayHistoryYahoo_Table1[Symbol],FundamentalsDayHistoryYahoo_Table1[Date],"PriceEPSEstNextYear")</f>
        <v>14.28</v>
      </c>
      <c r="AU9" t="str">
        <f>RTD("gartle.rtd",,"rtd-mysql","fundamentals_day_history_yahoo",FundamentalsDayHistoryYahoo_Table1[Symbol],FundamentalsDayHistoryYahoo_Table1[Date],"EBITDA")</f>
        <v>16.79B</v>
      </c>
      <c r="AV9" t="str">
        <f>RTD("gartle.rtd",,"rtd-mysql","fundamentals_day_history_yahoo",FundamentalsDayHistoryYahoo_Table1[Symbol],FundamentalsDayHistoryYahoo_Table1[Date],"CompanyName")</f>
        <v>Oracle Corporation Common Stock</v>
      </c>
      <c r="AW9" t="str">
        <f>RTD("gartle.rtd",,"rtd-mysql","fundamentals_day_history_yahoo",FundamentalsDayHistoryYahoo_Table1[Symbol],FundamentalsDayHistoryYahoo_Table1[Date],"StockExchange")</f>
        <v>NYQ</v>
      </c>
      <c r="AX9">
        <f>RTD("gartle.rtd",,"rtd-mysql","fundamentals_day_history_yahoo",FundamentalsDayHistoryYahoo_Table1[Symbol],FundamentalsDayHistoryYahoo_Table1[Date],"Commission")</f>
        <v>0</v>
      </c>
      <c r="AY9">
        <f>RTD("gartle.rtd",,"rtd-mysql","fundamentals_day_history_yahoo",FundamentalsDayHistoryYahoo_Table1[Symbol],FundamentalsDayHistoryYahoo_Table1[Date],"Notes")</f>
        <v>0</v>
      </c>
      <c r="AZ9" s="7">
        <f>RTD("gartle.rtd",,"rtd-mysql","fundamentals_day_history_yahoo",FundamentalsDayHistoryYahoo_Table1[Symbol],FundamentalsDayHistoryYahoo_Table1[Date],"LastUpdateTimeStamp")</f>
        <v>42101.96292824074</v>
      </c>
      <c r="BA9" t="str">
        <f>RTD("gartle.rtd",,"rtd-mysql","fundamentals_day_history_yahoo",FundamentalsDayHistoryYahoo_Table1[Symbol],FundamentalsDayHistoryYahoo_Table1[Date],"RTD_LastMessage")</f>
        <v/>
      </c>
    </row>
    <row r="10" spans="2:53" x14ac:dyDescent="0.25">
      <c r="B10">
        <v>6</v>
      </c>
      <c r="C10" t="s">
        <v>163</v>
      </c>
      <c r="D10" s="5">
        <v>42101</v>
      </c>
      <c r="E10" s="7">
        <f>RTD("gartle.rtd",,"rtd-mysql","fundamentals_day_history_yahoo",FundamentalsDayHistoryYahoo_Table1[Symbol],FundamentalsDayHistoryYahoo_Table1[Date],"LastTradeTime")</f>
        <v>0.66041666666666665</v>
      </c>
      <c r="F10" s="8">
        <f>RTD("gartle.rtd",,"rtd-mysql","fundamentals_day_history_yahoo",FundamentalsDayHistoryYahoo_Table1[Symbol],FundamentalsDayHistoryYahoo_Table1[Date],"Last")</f>
        <v>43.63</v>
      </c>
      <c r="G10" s="9">
        <f>RTD("gartle.rtd",,"rtd-mysql","fundamentals_day_history_yahoo",FundamentalsDayHistoryYahoo_Table1[Symbol],FundamentalsDayHistoryYahoo_Table1[Date],"Change")</f>
        <v>-0.04</v>
      </c>
      <c r="H10" s="10">
        <f>RTD("gartle.rtd",,"rtd-mysql","fundamentals_day_history_yahoo",FundamentalsDayHistoryYahoo_Table1[Symbol],FundamentalsDayHistoryYahoo_Table1[Date],"PercentChange")</f>
        <v>-8.9999999999999998E-4</v>
      </c>
      <c r="I10" s="8">
        <f>RTD("gartle.rtd",,"rtd-mysql","fundamentals_day_history_yahoo",FundamentalsDayHistoryYahoo_Table1[Symbol],FundamentalsDayHistoryYahoo_Table1[Date],"Open")</f>
        <v>43.73</v>
      </c>
      <c r="J10" s="8">
        <f>RTD("gartle.rtd",,"rtd-mysql","fundamentals_day_history_yahoo",FundamentalsDayHistoryYahoo_Table1[Symbol],FundamentalsDayHistoryYahoo_Table1[Date],"High")</f>
        <v>44.22</v>
      </c>
      <c r="K10" s="8">
        <f>RTD("gartle.rtd",,"rtd-mysql","fundamentals_day_history_yahoo",FundamentalsDayHistoryYahoo_Table1[Symbol],FundamentalsDayHistoryYahoo_Table1[Date],"Low")</f>
        <v>43.58</v>
      </c>
      <c r="L10" s="11">
        <f>RTD("gartle.rtd",,"rtd-mysql","fundamentals_day_history_yahoo",FundamentalsDayHistoryYahoo_Table1[Symbol],FundamentalsDayHistoryYahoo_Table1[Date],"Volume")</f>
        <v>9763724</v>
      </c>
      <c r="M10" t="str">
        <f>RTD("gartle.rtd",,"rtd-mysql","fundamentals_day_history_yahoo",FundamentalsDayHistoryYahoo_Table1[Symbol],FundamentalsDayHistoryYahoo_Table1[Date],"DaysRange")</f>
        <v>43.58 - 44.22</v>
      </c>
      <c r="N10" s="8">
        <f>RTD("gartle.rtd",,"rtd-mysql","fundamentals_day_history_yahoo",FundamentalsDayHistoryYahoo_Table1[Symbol],FundamentalsDayHistoryYahoo_Table1[Date],"PrevClose")</f>
        <v>43.67</v>
      </c>
      <c r="O10">
        <f>RTD("gartle.rtd",,"rtd-mysql","fundamentals_day_history_yahoo",FundamentalsDayHistoryYahoo_Table1[Symbol],FundamentalsDayHistoryYahoo_Table1[Date],"ShortRatio")</f>
        <v>2.2000000000000002</v>
      </c>
      <c r="P10" s="8">
        <f>RTD("gartle.rtd",,"rtd-mysql","fundamentals_day_history_yahoo",FundamentalsDayHistoryYahoo_Table1[Symbol],FundamentalsDayHistoryYahoo_Table1[Date],"YearHigh")</f>
        <v>52.62</v>
      </c>
      <c r="Q10" s="8">
        <f>RTD("gartle.rtd",,"rtd-mysql","fundamentals_day_history_yahoo",FundamentalsDayHistoryYahoo_Table1[Symbol],FundamentalsDayHistoryYahoo_Table1[Date],"YearLow")</f>
        <v>32.15</v>
      </c>
      <c r="R10" t="str">
        <f>RTD("gartle.rtd",,"rtd-mysql","fundamentals_day_history_yahoo",FundamentalsDayHistoryYahoo_Table1[Symbol],FundamentalsDayHistoryYahoo_Table1[Date],"YearRange")</f>
        <v>32.15 - 52.62</v>
      </c>
      <c r="S10" s="12">
        <f>RTD("gartle.rtd",,"rtd-mysql","fundamentals_day_history_yahoo",FundamentalsDayHistoryYahoo_Table1[Symbol],FundamentalsDayHistoryYahoo_Table1[Date],"ChangeFromYearHigh")</f>
        <v>-8.99</v>
      </c>
      <c r="T10" s="12">
        <f>RTD("gartle.rtd",,"rtd-mysql","fundamentals_day_history_yahoo",FundamentalsDayHistoryYahoo_Table1[Symbol],FundamentalsDayHistoryYahoo_Table1[Date],"ChangeFromYearLow")</f>
        <v>11.48</v>
      </c>
      <c r="U10" s="10">
        <f>RTD("gartle.rtd",,"rtd-mysql","fundamentals_day_history_yahoo",FundamentalsDayHistoryYahoo_Table1[Symbol],FundamentalsDayHistoryYahoo_Table1[Date],"PercentChangeFromYearHigh")</f>
        <v>-0.17079999999999998</v>
      </c>
      <c r="V10" s="10">
        <f>RTD("gartle.rtd",,"rtd-mysql","fundamentals_day_history_yahoo",FundamentalsDayHistoryYahoo_Table1[Symbol],FundamentalsDayHistoryYahoo_Table1[Date],"PercentChangeFromYearLow")</f>
        <v>0.35710000000000003</v>
      </c>
      <c r="W10" s="8">
        <f>RTD("gartle.rtd",,"rtd-mysql","fundamentals_day_history_yahoo",FundamentalsDayHistoryYahoo_Table1[Symbol],FundamentalsDayHistoryYahoo_Table1[Date],"MA50")</f>
        <v>43.95</v>
      </c>
      <c r="X10" s="8">
        <f>RTD("gartle.rtd",,"rtd-mysql","fundamentals_day_history_yahoo",FundamentalsDayHistoryYahoo_Table1[Symbol],FundamentalsDayHistoryYahoo_Table1[Date],"MA200")</f>
        <v>45.75</v>
      </c>
      <c r="Y10" s="12">
        <f>RTD("gartle.rtd",,"rtd-mysql","fundamentals_day_history_yahoo",FundamentalsDayHistoryYahoo_Table1[Symbol],FundamentalsDayHistoryYahoo_Table1[Date],"ChangeFromMA50")</f>
        <v>-0.32</v>
      </c>
      <c r="Z10" s="12">
        <f>RTD("gartle.rtd",,"rtd-mysql","fundamentals_day_history_yahoo",FundamentalsDayHistoryYahoo_Table1[Symbol],FundamentalsDayHistoryYahoo_Table1[Date],"ChangeFromMA200")</f>
        <v>-2.12</v>
      </c>
      <c r="AA10" s="10">
        <f>RTD("gartle.rtd",,"rtd-mysql","fundamentals_day_history_yahoo",FundamentalsDayHistoryYahoo_Table1[Symbol],FundamentalsDayHistoryYahoo_Table1[Date],"PercentChangeFromMA50")</f>
        <v>-7.3000000000000001E-3</v>
      </c>
      <c r="AB10" s="10">
        <f>RTD("gartle.rtd",,"rtd-mysql","fundamentals_day_history_yahoo",FundamentalsDayHistoryYahoo_Table1[Symbol],FundamentalsDayHistoryYahoo_Table1[Date],"PercentChangeFromMA200")</f>
        <v>-4.6399999999999997E-2</v>
      </c>
      <c r="AC10" s="11">
        <f>RTD("gartle.rtd",,"rtd-mysql","fundamentals_day_history_yahoo",FundamentalsDayHistoryYahoo_Table1[Symbol],FundamentalsDayHistoryYahoo_Table1[Date],"AverageDailyVolume")</f>
        <v>16839500</v>
      </c>
      <c r="AD10" s="8">
        <f>RTD("gartle.rtd",,"rtd-mysql","fundamentals_day_history_yahoo",FundamentalsDayHistoryYahoo_Table1[Symbol],FundamentalsDayHistoryYahoo_Table1[Date],"OneYearTargetPrice")</f>
        <v>57.61</v>
      </c>
      <c r="AE10">
        <f>RTD("gartle.rtd",,"rtd-mysql","fundamentals_day_history_yahoo",FundamentalsDayHistoryYahoo_Table1[Symbol],FundamentalsDayHistoryYahoo_Table1[Date],"PE")</f>
        <v>5.86</v>
      </c>
      <c r="AF10">
        <f>RTD("gartle.rtd",,"rtd-mysql","fundamentals_day_history_yahoo",FundamentalsDayHistoryYahoo_Table1[Symbol],FundamentalsDayHistoryYahoo_Table1[Date],"PEG")</f>
        <v>-4.7</v>
      </c>
      <c r="AG10">
        <f>RTD("gartle.rtd",,"rtd-mysql","fundamentals_day_history_yahoo",FundamentalsDayHistoryYahoo_Table1[Symbol],FundamentalsDayHistoryYahoo_Table1[Date],"EPSEstCurrentYear")</f>
        <v>0.89</v>
      </c>
      <c r="AH10">
        <f>RTD("gartle.rtd",,"rtd-mysql","fundamentals_day_history_yahoo",FundamentalsDayHistoryYahoo_Table1[Symbol],FundamentalsDayHistoryYahoo_Table1[Date],"EPSEstNextQuarter")</f>
        <v>0.2</v>
      </c>
      <c r="AI10">
        <f>RTD("gartle.rtd",,"rtd-mysql","fundamentals_day_history_yahoo",FundamentalsDayHistoryYahoo_Table1[Symbol],FundamentalsDayHistoryYahoo_Table1[Date],"EPSEstNextYear")</f>
        <v>0.9</v>
      </c>
      <c r="AJ10">
        <f>RTD("gartle.rtd",,"rtd-mysql","fundamentals_day_history_yahoo",FundamentalsDayHistoryYahoo_Table1[Symbol],FundamentalsDayHistoryYahoo_Table1[Date],"EarningsShare")</f>
        <v>7.45</v>
      </c>
      <c r="AK10" t="str">
        <f>RTD("gartle.rtd",,"rtd-mysql","fundamentals_day_history_yahoo",FundamentalsDayHistoryYahoo_Table1[Symbol],FundamentalsDayHistoryYahoo_Table1[Date],"MarketCap")</f>
        <v>40.84B</v>
      </c>
      <c r="AL10">
        <f>RTD("gartle.rtd",,"rtd-mysql","fundamentals_day_history_yahoo",FundamentalsDayHistoryYahoo_Table1[Symbol],FundamentalsDayHistoryYahoo_Table1[Date],"DividendYield")</f>
        <v>0</v>
      </c>
      <c r="AM10">
        <f>RTD("gartle.rtd",,"rtd-mysql","fundamentals_day_history_yahoo",FundamentalsDayHistoryYahoo_Table1[Symbol],FundamentalsDayHistoryYahoo_Table1[Date],"DividendShare")</f>
        <v>0</v>
      </c>
      <c r="AN10">
        <f>RTD("gartle.rtd",,"rtd-mysql","fundamentals_day_history_yahoo",FundamentalsDayHistoryYahoo_Table1[Symbol],FundamentalsDayHistoryYahoo_Table1[Date],"ExDividendDate")</f>
        <v>0</v>
      </c>
      <c r="AO10">
        <f>RTD("gartle.rtd",,"rtd-mysql","fundamentals_day_history_yahoo",FundamentalsDayHistoryYahoo_Table1[Symbol],FundamentalsDayHistoryYahoo_Table1[Date],"DividendPayDate")</f>
        <v>0</v>
      </c>
      <c r="AP10">
        <f>RTD("gartle.rtd",,"rtd-mysql","fundamentals_day_history_yahoo",FundamentalsDayHistoryYahoo_Table1[Symbol],FundamentalsDayHistoryYahoo_Table1[Date],"BookValue")</f>
        <v>41.35</v>
      </c>
      <c r="AQ10">
        <f>RTD("gartle.rtd",,"rtd-mysql","fundamentals_day_history_yahoo",FundamentalsDayHistoryYahoo_Table1[Symbol],FundamentalsDayHistoryYahoo_Table1[Date],"PriceBook")</f>
        <v>1.06</v>
      </c>
      <c r="AR10">
        <f>RTD("gartle.rtd",,"rtd-mysql","fundamentals_day_history_yahoo",FundamentalsDayHistoryYahoo_Table1[Symbol],FundamentalsDayHistoryYahoo_Table1[Date],"PriceSales")</f>
        <v>8.85</v>
      </c>
      <c r="AS10">
        <f>RTD("gartle.rtd",,"rtd-mysql","fundamentals_day_history_yahoo",FundamentalsDayHistoryYahoo_Table1[Symbol],FundamentalsDayHistoryYahoo_Table1[Date],"PriceEPSEstCurrentYear")</f>
        <v>49.02</v>
      </c>
      <c r="AT10">
        <f>RTD("gartle.rtd",,"rtd-mysql","fundamentals_day_history_yahoo",FundamentalsDayHistoryYahoo_Table1[Symbol],FundamentalsDayHistoryYahoo_Table1[Date],"PriceEPSEstNextYear")</f>
        <v>48.48</v>
      </c>
      <c r="AU10" t="str">
        <f>RTD("gartle.rtd",,"rtd-mysql","fundamentals_day_history_yahoo",FundamentalsDayHistoryYahoo_Table1[Symbol],FundamentalsDayHistoryYahoo_Table1[Date],"EBITDA")</f>
        <v>682.48M</v>
      </c>
      <c r="AV10" t="str">
        <f>RTD("gartle.rtd",,"rtd-mysql","fundamentals_day_history_yahoo",FundamentalsDayHistoryYahoo_Table1[Symbol],FundamentalsDayHistoryYahoo_Table1[Date],"CompanyName")</f>
        <v>Yahoo! Inc.</v>
      </c>
      <c r="AW10" t="str">
        <f>RTD("gartle.rtd",,"rtd-mysql","fundamentals_day_history_yahoo",FundamentalsDayHistoryYahoo_Table1[Symbol],FundamentalsDayHistoryYahoo_Table1[Date],"StockExchange")</f>
        <v>NMS</v>
      </c>
      <c r="AX10">
        <f>RTD("gartle.rtd",,"rtd-mysql","fundamentals_day_history_yahoo",FundamentalsDayHistoryYahoo_Table1[Symbol],FundamentalsDayHistoryYahoo_Table1[Date],"Commission")</f>
        <v>0</v>
      </c>
      <c r="AY10">
        <f>RTD("gartle.rtd",,"rtd-mysql","fundamentals_day_history_yahoo",FundamentalsDayHistoryYahoo_Table1[Symbol],FundamentalsDayHistoryYahoo_Table1[Date],"Notes")</f>
        <v>0</v>
      </c>
      <c r="AZ10" s="7">
        <f>RTD("gartle.rtd",,"rtd-mysql","fundamentals_day_history_yahoo",FundamentalsDayHistoryYahoo_Table1[Symbol],FundamentalsDayHistoryYahoo_Table1[Date],"LastUpdateTimeStamp")</f>
        <v>42101.962951388887</v>
      </c>
      <c r="BA10" t="str">
        <f>RTD("gartle.rtd",,"rtd-mysql","fundamentals_day_history_yahoo",FundamentalsDayHistoryYahoo_Table1[Symbol],FundamentalsDayHistoryYahoo_Table1[Date],"RTD_LastMessage")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3:U8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10.140625" bestFit="1" customWidth="1"/>
    <col min="5" max="5" width="10.42578125" customWidth="1"/>
    <col min="6" max="6" width="21" customWidth="1"/>
    <col min="7" max="7" width="7.5703125" customWidth="1"/>
    <col min="8" max="8" width="13.85546875" customWidth="1"/>
    <col min="9" max="9" width="10.5703125" bestFit="1" customWidth="1"/>
    <col min="10" max="10" width="6.140625" customWidth="1"/>
    <col min="11" max="11" width="5.28515625" customWidth="1"/>
    <col min="12" max="12" width="6.5703125" customWidth="1"/>
    <col min="13" max="13" width="7.5703125" customWidth="1"/>
    <col min="14" max="14" width="14.5703125" customWidth="1"/>
    <col min="15" max="17" width="6.5703125" customWidth="1"/>
    <col min="18" max="18" width="8" customWidth="1"/>
    <col min="19" max="19" width="8.28515625" customWidth="1"/>
    <col min="20" max="20" width="21.42578125" customWidth="1"/>
    <col min="21" max="21" width="16.85546875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561</v>
      </c>
      <c r="D4" s="5">
        <v>42101</v>
      </c>
      <c r="E4" s="7">
        <f>RTD("gartle.rtd",,"rtd-mysql","option_day_history_yahoo",OptionDayHistoryYahoo_Table1[Code],OptionDayHistoryYahoo_Table1[Date],"Time")</f>
        <v>0.66782407407407407</v>
      </c>
      <c r="F4" t="str">
        <f>RTD("gartle.rtd",,"rtd-mysql","option_day_history_yahoo",OptionDayHistoryYahoo_Table1[Code],OptionDayHistoryYahoo_Table1[Date],"OptionCode")</f>
        <v>AAPL160115C00100000</v>
      </c>
      <c r="G4" t="str">
        <f>RTD("gartle.rtd",,"rtd-mysql","option_day_history_yahoo",OptionDayHistoryYahoo_Table1[Code],OptionDayHistoryYahoo_Table1[Date],"Symbol")</f>
        <v>AAPL</v>
      </c>
      <c r="H4" t="str">
        <f>RTD("gartle.rtd",,"rtd-mysql","option_day_history_yahoo",OptionDayHistoryYahoo_Table1[Code],OptionDayHistoryYahoo_Table1[Date],"OptionSymbol")</f>
        <v>AAPL</v>
      </c>
      <c r="I4" s="5">
        <f>RTD("gartle.rtd",,"rtd-mysql","option_day_history_yahoo",OptionDayHistoryYahoo_Table1[Code],OptionDayHistoryYahoo_Table1[Date],"ExpDate")</f>
        <v>42384</v>
      </c>
      <c r="J4">
        <f>RTD("gartle.rtd",,"rtd-mysql","option_day_history_yahoo",OptionDayHistoryYahoo_Table1[Code],OptionDayHistoryYahoo_Table1[Date],"Strike")</f>
        <v>100</v>
      </c>
      <c r="K4" t="str">
        <f>RTD("gartle.rtd",,"rtd-mysql","option_day_history_yahoo",OptionDayHistoryYahoo_Table1[Code],OptionDayHistoryYahoo_Table1[Date],"Type")</f>
        <v>CALL</v>
      </c>
      <c r="L4" s="8">
        <f>RTD("gartle.rtd",,"rtd-mysql","option_day_history_yahoo",OptionDayHistoryYahoo_Table1[Code],OptionDayHistoryYahoo_Table1[Date],"Last")</f>
        <v>28.25</v>
      </c>
      <c r="M4" s="9">
        <f>RTD("gartle.rtd",,"rtd-mysql","option_day_history_yahoo",OptionDayHistoryYahoo_Table1[Code],OptionDayHistoryYahoo_Table1[Date],"Change")</f>
        <v>-1</v>
      </c>
      <c r="N4" s="10">
        <f>RTD("gartle.rtd",,"rtd-mysql","option_day_history_yahoo",OptionDayHistoryYahoo_Table1[Code],OptionDayHistoryYahoo_Table1[Date],"PercentChange")</f>
        <v>-3.4188034188034191E-2</v>
      </c>
      <c r="O4" s="8">
        <f>RTD("gartle.rtd",,"rtd-mysql","option_day_history_yahoo",OptionDayHistoryYahoo_Table1[Code],OptionDayHistoryYahoo_Table1[Date],"Mark")</f>
        <v>28.3</v>
      </c>
      <c r="P4" s="8">
        <f>RTD("gartle.rtd",,"rtd-mysql","option_day_history_yahoo",OptionDayHistoryYahoo_Table1[Code],OptionDayHistoryYahoo_Table1[Date],"Bid")</f>
        <v>28.25</v>
      </c>
      <c r="Q4" s="8">
        <f>RTD("gartle.rtd",,"rtd-mysql","option_day_history_yahoo",OptionDayHistoryYahoo_Table1[Code],OptionDayHistoryYahoo_Table1[Date],"Ask")</f>
        <v>28.35</v>
      </c>
      <c r="R4" s="11">
        <f>RTD("gartle.rtd",,"rtd-mysql","option_day_history_yahoo",OptionDayHistoryYahoo_Table1[Code],OptionDayHistoryYahoo_Table1[Date],"Volume")</f>
        <v>475</v>
      </c>
      <c r="S4" s="11">
        <f>RTD("gartle.rtd",,"rtd-mysql","option_day_history_yahoo",OptionDayHistoryYahoo_Table1[Code],OptionDayHistoryYahoo_Table1[Date],"OpenInt")</f>
        <v>106490</v>
      </c>
      <c r="T4" s="7">
        <f>RTD("gartle.rtd",,"rtd-mysql","option_day_history_yahoo",OptionDayHistoryYahoo_Table1[Code],OptionDayHistoryYahoo_Table1[Date],"LastUpdateTimeStamp")</f>
        <v>42101.959490740737</v>
      </c>
      <c r="U4" t="str">
        <f>RTD("gartle.rtd",,"rtd-mysql","option_day_history_yahoo",OptionDayHistoryYahoo_Table1[Code],OptionDayHistoryYahoo_Table1[Date],"RTD_LastMessage")</f>
        <v/>
      </c>
    </row>
    <row r="5" spans="2:21" x14ac:dyDescent="0.25">
      <c r="B5">
        <v>1</v>
      </c>
      <c r="C5" t="s">
        <v>562</v>
      </c>
      <c r="D5" s="5">
        <v>42101</v>
      </c>
      <c r="E5" s="7">
        <f>RTD("gartle.rtd",,"rtd-mysql","option_day_history_yahoo",OptionDayHistoryYahoo_Table1[Code],OptionDayHistoryYahoo_Table1[Date],"Time")</f>
        <v>0.66782407407407407</v>
      </c>
      <c r="F5" t="str">
        <f>RTD("gartle.rtd",,"rtd-mysql","option_day_history_yahoo",OptionDayHistoryYahoo_Table1[Code],OptionDayHistoryYahoo_Table1[Date],"OptionCode")</f>
        <v>AAPL160115C00150000</v>
      </c>
      <c r="G5" t="str">
        <f>RTD("gartle.rtd",,"rtd-mysql","option_day_history_yahoo",OptionDayHistoryYahoo_Table1[Code],OptionDayHistoryYahoo_Table1[Date],"Symbol")</f>
        <v>AAPL</v>
      </c>
      <c r="H5" t="str">
        <f>RTD("gartle.rtd",,"rtd-mysql","option_day_history_yahoo",OptionDayHistoryYahoo_Table1[Code],OptionDayHistoryYahoo_Table1[Date],"OptionSymbol")</f>
        <v>AAPL</v>
      </c>
      <c r="I5" s="5">
        <f>RTD("gartle.rtd",,"rtd-mysql","option_day_history_yahoo",OptionDayHistoryYahoo_Table1[Code],OptionDayHistoryYahoo_Table1[Date],"ExpDate")</f>
        <v>42384</v>
      </c>
      <c r="J5">
        <f>RTD("gartle.rtd",,"rtd-mysql","option_day_history_yahoo",OptionDayHistoryYahoo_Table1[Code],OptionDayHistoryYahoo_Table1[Date],"Strike")</f>
        <v>150</v>
      </c>
      <c r="K5" t="str">
        <f>RTD("gartle.rtd",,"rtd-mysql","option_day_history_yahoo",OptionDayHistoryYahoo_Table1[Code],OptionDayHistoryYahoo_Table1[Date],"Type")</f>
        <v>CALL</v>
      </c>
      <c r="L5" s="8">
        <f>RTD("gartle.rtd",,"rtd-mysql","option_day_history_yahoo",OptionDayHistoryYahoo_Table1[Code],OptionDayHistoryYahoo_Table1[Date],"Last")</f>
        <v>3.95</v>
      </c>
      <c r="M5" s="9">
        <f>RTD("gartle.rtd",,"rtd-mysql","option_day_history_yahoo",OptionDayHistoryYahoo_Table1[Code],OptionDayHistoryYahoo_Table1[Date],"Change")</f>
        <v>-0.3</v>
      </c>
      <c r="N5" s="10">
        <f>RTD("gartle.rtd",,"rtd-mysql","option_day_history_yahoo",OptionDayHistoryYahoo_Table1[Code],OptionDayHistoryYahoo_Table1[Date],"PercentChange")</f>
        <v>-7.0588235294117646E-2</v>
      </c>
      <c r="O5" s="8">
        <f>RTD("gartle.rtd",,"rtd-mysql","option_day_history_yahoo",OptionDayHistoryYahoo_Table1[Code],OptionDayHistoryYahoo_Table1[Date],"Mark")</f>
        <v>3.95</v>
      </c>
      <c r="P5" s="8">
        <f>RTD("gartle.rtd",,"rtd-mysql","option_day_history_yahoo",OptionDayHistoryYahoo_Table1[Code],OptionDayHistoryYahoo_Table1[Date],"Bid")</f>
        <v>3.9</v>
      </c>
      <c r="Q5" s="8">
        <f>RTD("gartle.rtd",,"rtd-mysql","option_day_history_yahoo",OptionDayHistoryYahoo_Table1[Code],OptionDayHistoryYahoo_Table1[Date],"Ask")</f>
        <v>4</v>
      </c>
      <c r="R5" s="11">
        <f>RTD("gartle.rtd",,"rtd-mysql","option_day_history_yahoo",OptionDayHistoryYahoo_Table1[Code],OptionDayHistoryYahoo_Table1[Date],"Volume")</f>
        <v>336</v>
      </c>
      <c r="S5" s="11">
        <f>RTD("gartle.rtd",,"rtd-mysql","option_day_history_yahoo",OptionDayHistoryYahoo_Table1[Code],OptionDayHistoryYahoo_Table1[Date],"OpenInt")</f>
        <v>54513</v>
      </c>
      <c r="T5" s="7">
        <f>RTD("gartle.rtd",,"rtd-mysql","option_day_history_yahoo",OptionDayHistoryYahoo_Table1[Code],OptionDayHistoryYahoo_Table1[Date],"LastUpdateTimeStamp")</f>
        <v>42101.959502314814</v>
      </c>
      <c r="U5" t="str">
        <f>RTD("gartle.rtd",,"rtd-mysql","option_day_history_yahoo",OptionDayHistoryYahoo_Table1[Code],OptionDayHistoryYahoo_Table1[Date],"RTD_LastMessage")</f>
        <v/>
      </c>
    </row>
    <row r="6" spans="2:21" x14ac:dyDescent="0.25">
      <c r="B6">
        <v>2</v>
      </c>
      <c r="C6" t="s">
        <v>563</v>
      </c>
      <c r="D6" s="5">
        <v>42101</v>
      </c>
      <c r="E6" s="7">
        <f>RTD("gartle.rtd",,"rtd-mysql","option_day_history_yahoo",OptionDayHistoryYahoo_Table1[Code],OptionDayHistoryYahoo_Table1[Date],"Time")</f>
        <v>0.66782407407407407</v>
      </c>
      <c r="F6" t="str">
        <f>RTD("gartle.rtd",,"rtd-mysql","option_day_history_yahoo",OptionDayHistoryYahoo_Table1[Code],OptionDayHistoryYahoo_Table1[Date],"OptionCode")</f>
        <v>AAPL160115P00100000</v>
      </c>
      <c r="G6" t="str">
        <f>RTD("gartle.rtd",,"rtd-mysql","option_day_history_yahoo",OptionDayHistoryYahoo_Table1[Code],OptionDayHistoryYahoo_Table1[Date],"Symbol")</f>
        <v>AAPL</v>
      </c>
      <c r="H6" t="str">
        <f>RTD("gartle.rtd",,"rtd-mysql","option_day_history_yahoo",OptionDayHistoryYahoo_Table1[Code],OptionDayHistoryYahoo_Table1[Date],"OptionSymbol")</f>
        <v>AAPL</v>
      </c>
      <c r="I6" s="5">
        <f>RTD("gartle.rtd",,"rtd-mysql","option_day_history_yahoo",OptionDayHistoryYahoo_Table1[Code],OptionDayHistoryYahoo_Table1[Date],"ExpDate")</f>
        <v>42384</v>
      </c>
      <c r="J6">
        <f>RTD("gartle.rtd",,"rtd-mysql","option_day_history_yahoo",OptionDayHistoryYahoo_Table1[Code],OptionDayHistoryYahoo_Table1[Date],"Strike")</f>
        <v>100</v>
      </c>
      <c r="K6" t="str">
        <f>RTD("gartle.rtd",,"rtd-mysql","option_day_history_yahoo",OptionDayHistoryYahoo_Table1[Code],OptionDayHistoryYahoo_Table1[Date],"Type")</f>
        <v>PUT</v>
      </c>
      <c r="L6" s="8">
        <f>RTD("gartle.rtd",,"rtd-mysql","option_day_history_yahoo",OptionDayHistoryYahoo_Table1[Code],OptionDayHistoryYahoo_Table1[Date],"Last")</f>
        <v>2.92</v>
      </c>
      <c r="M6" s="9">
        <f>RTD("gartle.rtd",,"rtd-mysql","option_day_history_yahoo",OptionDayHistoryYahoo_Table1[Code],OptionDayHistoryYahoo_Table1[Date],"Change")</f>
        <v>0.14000000000000001</v>
      </c>
      <c r="N6" s="10">
        <f>RTD("gartle.rtd",,"rtd-mysql","option_day_history_yahoo",OptionDayHistoryYahoo_Table1[Code],OptionDayHistoryYahoo_Table1[Date],"PercentChange")</f>
        <v>5.0359712230215833E-2</v>
      </c>
      <c r="O6" s="8">
        <f>RTD("gartle.rtd",,"rtd-mysql","option_day_history_yahoo",OptionDayHistoryYahoo_Table1[Code],OptionDayHistoryYahoo_Table1[Date],"Mark")</f>
        <v>2.9350000000000001</v>
      </c>
      <c r="P6" s="8">
        <f>RTD("gartle.rtd",,"rtd-mysql","option_day_history_yahoo",OptionDayHistoryYahoo_Table1[Code],OptionDayHistoryYahoo_Table1[Date],"Bid")</f>
        <v>2.91</v>
      </c>
      <c r="Q6" s="8">
        <f>RTD("gartle.rtd",,"rtd-mysql","option_day_history_yahoo",OptionDayHistoryYahoo_Table1[Code],OptionDayHistoryYahoo_Table1[Date],"Ask")</f>
        <v>2.96</v>
      </c>
      <c r="R6" s="11">
        <f>RTD("gartle.rtd",,"rtd-mysql","option_day_history_yahoo",OptionDayHistoryYahoo_Table1[Code],OptionDayHistoryYahoo_Table1[Date],"Volume")</f>
        <v>1895</v>
      </c>
      <c r="S6" s="11">
        <f>RTD("gartle.rtd",,"rtd-mysql","option_day_history_yahoo",OptionDayHistoryYahoo_Table1[Code],OptionDayHistoryYahoo_Table1[Date],"OpenInt")</f>
        <v>41727</v>
      </c>
      <c r="T6" s="7">
        <f>RTD("gartle.rtd",,"rtd-mysql","option_day_history_yahoo",OptionDayHistoryYahoo_Table1[Code],OptionDayHistoryYahoo_Table1[Date],"LastUpdateTimeStamp")</f>
        <v>42101.959502314814</v>
      </c>
      <c r="U6" t="str">
        <f>RTD("gartle.rtd",,"rtd-mysql","option_day_history_yahoo",OptionDayHistoryYahoo_Table1[Code],OptionDayHistoryYahoo_Table1[Date],"RTD_LastMessage")</f>
        <v/>
      </c>
    </row>
    <row r="7" spans="2:21" x14ac:dyDescent="0.25">
      <c r="B7">
        <v>3</v>
      </c>
      <c r="C7" t="s">
        <v>564</v>
      </c>
      <c r="D7" s="5">
        <v>42101</v>
      </c>
      <c r="E7" s="7">
        <f>RTD("gartle.rtd",,"rtd-mysql","option_day_history_yahoo",OptionDayHistoryYahoo_Table1[Code],OptionDayHistoryYahoo_Table1[Date],"Time")</f>
        <v>0.66782407407407407</v>
      </c>
      <c r="F7" t="str">
        <f>RTD("gartle.rtd",,"rtd-mysql","option_day_history_yahoo",OptionDayHistoryYahoo_Table1[Code],OptionDayHistoryYahoo_Table1[Date],"OptionCode")</f>
        <v>AAPL160115P00150000</v>
      </c>
      <c r="G7" t="str">
        <f>RTD("gartle.rtd",,"rtd-mysql","option_day_history_yahoo",OptionDayHistoryYahoo_Table1[Code],OptionDayHistoryYahoo_Table1[Date],"Symbol")</f>
        <v>AAPL</v>
      </c>
      <c r="H7" t="str">
        <f>RTD("gartle.rtd",,"rtd-mysql","option_day_history_yahoo",OptionDayHistoryYahoo_Table1[Code],OptionDayHistoryYahoo_Table1[Date],"OptionSymbol")</f>
        <v>AAPL</v>
      </c>
      <c r="I7" s="5">
        <f>RTD("gartle.rtd",,"rtd-mysql","option_day_history_yahoo",OptionDayHistoryYahoo_Table1[Code],OptionDayHistoryYahoo_Table1[Date],"ExpDate")</f>
        <v>42384</v>
      </c>
      <c r="J7">
        <f>RTD("gartle.rtd",,"rtd-mysql","option_day_history_yahoo",OptionDayHistoryYahoo_Table1[Code],OptionDayHistoryYahoo_Table1[Date],"Strike")</f>
        <v>150</v>
      </c>
      <c r="K7" t="str">
        <f>RTD("gartle.rtd",,"rtd-mysql","option_day_history_yahoo",OptionDayHistoryYahoo_Table1[Code],OptionDayHistoryYahoo_Table1[Date],"Type")</f>
        <v>PUT</v>
      </c>
      <c r="L7" s="8">
        <f>RTD("gartle.rtd",,"rtd-mysql","option_day_history_yahoo",OptionDayHistoryYahoo_Table1[Code],OptionDayHistoryYahoo_Table1[Date],"Last")</f>
        <v>28.25</v>
      </c>
      <c r="M7" s="9">
        <f>RTD("gartle.rtd",,"rtd-mysql","option_day_history_yahoo",OptionDayHistoryYahoo_Table1[Code],OptionDayHistoryYahoo_Table1[Date],"Change")</f>
        <v>-1.2</v>
      </c>
      <c r="N7" s="10">
        <f>RTD("gartle.rtd",,"rtd-mysql","option_day_history_yahoo",OptionDayHistoryYahoo_Table1[Code],OptionDayHistoryYahoo_Table1[Date],"PercentChange")</f>
        <v>-4.074702886247878E-2</v>
      </c>
      <c r="O7" s="8">
        <f>RTD("gartle.rtd",,"rtd-mysql","option_day_history_yahoo",OptionDayHistoryYahoo_Table1[Code],OptionDayHistoryYahoo_Table1[Date],"Mark")</f>
        <v>28.725000000000001</v>
      </c>
      <c r="P7" s="8">
        <f>RTD("gartle.rtd",,"rtd-mysql","option_day_history_yahoo",OptionDayHistoryYahoo_Table1[Code],OptionDayHistoryYahoo_Table1[Date],"Bid")</f>
        <v>28.65</v>
      </c>
      <c r="Q7" s="8">
        <f>RTD("gartle.rtd",,"rtd-mysql","option_day_history_yahoo",OptionDayHistoryYahoo_Table1[Code],OptionDayHistoryYahoo_Table1[Date],"Ask")</f>
        <v>28.8</v>
      </c>
      <c r="R7" s="11">
        <f>RTD("gartle.rtd",,"rtd-mysql","option_day_history_yahoo",OptionDayHistoryYahoo_Table1[Code],OptionDayHistoryYahoo_Table1[Date],"Volume")</f>
        <v>40</v>
      </c>
      <c r="S7" s="11">
        <f>RTD("gartle.rtd",,"rtd-mysql","option_day_history_yahoo",OptionDayHistoryYahoo_Table1[Code],OptionDayHistoryYahoo_Table1[Date],"OpenInt")</f>
        <v>2094</v>
      </c>
      <c r="T7" s="7">
        <f>RTD("gartle.rtd",,"rtd-mysql","option_day_history_yahoo",OptionDayHistoryYahoo_Table1[Code],OptionDayHistoryYahoo_Table1[Date],"LastUpdateTimeStamp")</f>
        <v>42101.959502314814</v>
      </c>
      <c r="U7" t="str">
        <f>RTD("gartle.rtd",,"rtd-mysql","option_day_history_yahoo",OptionDayHistoryYahoo_Table1[Code],OptionDayHistoryYahoo_Table1[Date],"RTD_LastMessage")</f>
        <v/>
      </c>
    </row>
    <row r="8" spans="2:21" x14ac:dyDescent="0.25">
      <c r="T8" s="6"/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F0"/>
    <pageSetUpPr fitToPage="1"/>
  </sheetPr>
  <dimension ref="B3:M11"/>
  <sheetViews>
    <sheetView showGridLines="0" workbookViewId="0">
      <pane ySplit="3" topLeftCell="A4" activePane="bottomLeft" state="frozen"/>
      <selection activeCell="B4" sqref="B4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5703125" bestFit="1" customWidth="1"/>
    <col min="4" max="4" width="10.140625" bestFit="1" customWidth="1"/>
    <col min="5" max="5" width="16.28515625" bestFit="1" customWidth="1"/>
    <col min="6" max="6" width="8.5703125" bestFit="1" customWidth="1"/>
    <col min="7" max="7" width="10" bestFit="1" customWidth="1"/>
    <col min="8" max="8" width="17" bestFit="1" customWidth="1"/>
    <col min="9" max="11" width="8.5703125" bestFit="1" customWidth="1"/>
    <col min="12" max="12" width="23.7109375" bestFit="1" customWidth="1"/>
    <col min="13" max="13" width="19.140625" bestFit="1" customWidth="1"/>
  </cols>
  <sheetData>
    <row r="3" spans="2:13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27</v>
      </c>
      <c r="M3" t="s">
        <v>28</v>
      </c>
    </row>
    <row r="4" spans="2:13" x14ac:dyDescent="0.25">
      <c r="B4">
        <v>0</v>
      </c>
      <c r="C4" t="s">
        <v>570</v>
      </c>
      <c r="D4" s="5">
        <v>42101</v>
      </c>
      <c r="E4" s="7">
        <f>RTD("gartle.rtd",,"rtd-mysql","currencies_day_history_yahoo",CurrenciesDayHistoryYahoo_Table[Symbol],CurrenciesDayHistoryYahoo_Table[Date],"LastTradeTime")</f>
        <v>0.87986111111111109</v>
      </c>
      <c r="F4" s="14">
        <f>RTD("gartle.rtd",,"rtd-mysql","currencies_day_history_yahoo",CurrenciesDayHistoryYahoo_Table[Symbol],CurrenciesDayHistoryYahoo_Table[Date],"Last")</f>
        <v>0.76339999999999997</v>
      </c>
      <c r="G4" s="14">
        <f>RTD("gartle.rtd",,"rtd-mysql","currencies_day_history_yahoo",CurrenciesDayHistoryYahoo_Table[Symbol],CurrenciesDayHistoryYahoo_Table[Date],"Change")</f>
        <v>3.2000000000000002E-3</v>
      </c>
      <c r="H4" s="15">
        <f>RTD("gartle.rtd",,"rtd-mysql","currencies_day_history_yahoo",CurrenciesDayHistoryYahoo_Table[Symbol],CurrenciesDayHistoryYahoo_Table[Date],"PercentChange")</f>
        <v>4.189E-3</v>
      </c>
      <c r="I4" s="14">
        <f>RTD("gartle.rtd",,"rtd-mysql","currencies_day_history_yahoo",CurrenciesDayHistoryYahoo_Table[Symbol],CurrenciesDayHistoryYahoo_Table[Date],"Open")</f>
        <v>0.76039999999999996</v>
      </c>
      <c r="J4" s="14">
        <f>RTD("gartle.rtd",,"rtd-mysql","currencies_day_history_yahoo",CurrenciesDayHistoryYahoo_Table[Symbol],CurrenciesDayHistoryYahoo_Table[Date],"High")</f>
        <v>0.77129999999999999</v>
      </c>
      <c r="K4" s="14">
        <f>RTD("gartle.rtd",,"rtd-mysql","currencies_day_history_yahoo",CurrenciesDayHistoryYahoo_Table[Symbol],CurrenciesDayHistoryYahoo_Table[Date],"Low")</f>
        <v>0.75770000000000004</v>
      </c>
      <c r="L4" s="7">
        <f>RTD("gartle.rtd",,"rtd-mysql","currencies_day_history_yahoo",CurrenciesDayHistoryYahoo_Table[Symbol],CurrenciesDayHistoryYahoo_Table[Date],"LastUpdateTimeStamp")</f>
        <v>42101.963379629633</v>
      </c>
      <c r="M4" t="str">
        <f>RTD("gartle.rtd",,"rtd-mysql","currencies_day_history_yahoo",CurrenciesDayHistoryYahoo_Table[Symbol],CurrenciesDayHistoryYahoo_Table[Date],"RTD_LastMessage")</f>
        <v/>
      </c>
    </row>
    <row r="5" spans="2:13" x14ac:dyDescent="0.25">
      <c r="B5">
        <v>1</v>
      </c>
      <c r="C5" t="s">
        <v>571</v>
      </c>
      <c r="D5" s="5">
        <v>42101</v>
      </c>
      <c r="E5" s="7">
        <f>RTD("gartle.rtd",,"rtd-mysql","currencies_day_history_yahoo",CurrenciesDayHistoryYahoo_Table[Symbol],CurrenciesDayHistoryYahoo_Table[Date],"LastTradeTime")</f>
        <v>0.87986111111111109</v>
      </c>
      <c r="F5" s="14">
        <f>RTD("gartle.rtd",,"rtd-mysql","currencies_day_history_yahoo",CurrenciesDayHistoryYahoo_Table[Symbol],CurrenciesDayHistoryYahoo_Table[Date],"Last")</f>
        <v>1.0815999999999999</v>
      </c>
      <c r="G5" s="14">
        <f>RTD("gartle.rtd",,"rtd-mysql","currencies_day_history_yahoo",CurrenciesDayHistoryYahoo_Table[Symbol],CurrenciesDayHistoryYahoo_Table[Date],"Change")</f>
        <v>-1.18E-2</v>
      </c>
      <c r="H5" s="15">
        <f>RTD("gartle.rtd",,"rtd-mysql","currencies_day_history_yahoo",CurrenciesDayHistoryYahoo_Table[Symbol],CurrenciesDayHistoryYahoo_Table[Date],"PercentChange")</f>
        <v>-1.0783000000000001E-2</v>
      </c>
      <c r="I5" s="14">
        <f>RTD("gartle.rtd",,"rtd-mysql","currencies_day_history_yahoo",CurrenciesDayHistoryYahoo_Table[Symbol],CurrenciesDayHistoryYahoo_Table[Date],"Open")</f>
        <v>1.0936999999999999</v>
      </c>
      <c r="J5" s="14">
        <f>RTD("gartle.rtd",,"rtd-mysql","currencies_day_history_yahoo",CurrenciesDayHistoryYahoo_Table[Symbol],CurrenciesDayHistoryYahoo_Table[Date],"High")</f>
        <v>1.0955999999999999</v>
      </c>
      <c r="K5" s="14">
        <f>RTD("gartle.rtd",,"rtd-mysql","currencies_day_history_yahoo",CurrenciesDayHistoryYahoo_Table[Symbol],CurrenciesDayHistoryYahoo_Table[Date],"Low")</f>
        <v>1.0811999999999999</v>
      </c>
      <c r="L5" s="7">
        <f>RTD("gartle.rtd",,"rtd-mysql","currencies_day_history_yahoo",CurrenciesDayHistoryYahoo_Table[Symbol],CurrenciesDayHistoryYahoo_Table[Date],"LastUpdateTimeStamp")</f>
        <v>42101.963379629633</v>
      </c>
      <c r="M5" t="str">
        <f>RTD("gartle.rtd",,"rtd-mysql","currencies_day_history_yahoo",CurrenciesDayHistoryYahoo_Table[Symbol],CurrenciesDayHistoryYahoo_Table[Date],"RTD_LastMessage")</f>
        <v/>
      </c>
    </row>
    <row r="6" spans="2:13" x14ac:dyDescent="0.25">
      <c r="B6">
        <v>2</v>
      </c>
      <c r="C6" t="s">
        <v>572</v>
      </c>
      <c r="D6" s="5">
        <v>42101</v>
      </c>
      <c r="E6" s="7">
        <f>RTD("gartle.rtd",,"rtd-mysql","currencies_day_history_yahoo",CurrenciesDayHistoryYahoo_Table[Symbol],CurrenciesDayHistoryYahoo_Table[Date],"LastTradeTime")</f>
        <v>0.87986111111111109</v>
      </c>
      <c r="F6" s="14">
        <f>RTD("gartle.rtd",,"rtd-mysql","currencies_day_history_yahoo",CurrenciesDayHistoryYahoo_Table[Symbol],CurrenciesDayHistoryYahoo_Table[Date],"Last")</f>
        <v>1.4821</v>
      </c>
      <c r="G6" s="14">
        <f>RTD("gartle.rtd",,"rtd-mysql","currencies_day_history_yahoo",CurrenciesDayHistoryYahoo_Table[Symbol],CurrenciesDayHistoryYahoo_Table[Date],"Change")</f>
        <v>-6.7000000000000002E-3</v>
      </c>
      <c r="H6" s="15">
        <f>RTD("gartle.rtd",,"rtd-mysql","currencies_day_history_yahoo",CurrenciesDayHistoryYahoo_Table[Symbol],CurrenciesDayHistoryYahoo_Table[Date],"PercentChange")</f>
        <v>-4.4840000000000001E-3</v>
      </c>
      <c r="I6" s="14">
        <f>RTD("gartle.rtd",,"rtd-mysql","currencies_day_history_yahoo",CurrenciesDayHistoryYahoo_Table[Symbol],CurrenciesDayHistoryYahoo_Table[Date],"Open")</f>
        <v>1.4895</v>
      </c>
      <c r="J6" s="14">
        <f>RTD("gartle.rtd",,"rtd-mysql","currencies_day_history_yahoo",CurrenciesDayHistoryYahoo_Table[Symbol],CurrenciesDayHistoryYahoo_Table[Date],"High")</f>
        <v>1.492</v>
      </c>
      <c r="K6" s="14">
        <f>RTD("gartle.rtd",,"rtd-mysql","currencies_day_history_yahoo",CurrenciesDayHistoryYahoo_Table[Symbol],CurrenciesDayHistoryYahoo_Table[Date],"Low")</f>
        <v>1.4819</v>
      </c>
      <c r="L6" s="7">
        <f>RTD("gartle.rtd",,"rtd-mysql","currencies_day_history_yahoo",CurrenciesDayHistoryYahoo_Table[Symbol],CurrenciesDayHistoryYahoo_Table[Date],"LastUpdateTimeStamp")</f>
        <v>42101.963379629633</v>
      </c>
      <c r="M6" t="str">
        <f>RTD("gartle.rtd",,"rtd-mysql","currencies_day_history_yahoo",CurrenciesDayHistoryYahoo_Table[Symbol],CurrenciesDayHistoryYahoo_Table[Date],"RTD_LastMessage")</f>
        <v/>
      </c>
    </row>
    <row r="7" spans="2:13" x14ac:dyDescent="0.25">
      <c r="B7">
        <v>3</v>
      </c>
      <c r="C7" t="s">
        <v>573</v>
      </c>
      <c r="D7" s="5">
        <v>42101</v>
      </c>
      <c r="E7" s="7">
        <f>RTD("gartle.rtd",,"rtd-mysql","currencies_day_history_yahoo",CurrenciesDayHistoryYahoo_Table[Symbol],CurrenciesDayHistoryYahoo_Table[Date],"LastTradeTime")</f>
        <v>0.87986111111111109</v>
      </c>
      <c r="F7" s="14">
        <f>RTD("gartle.rtd",,"rtd-mysql","currencies_day_history_yahoo",CurrenciesDayHistoryYahoo_Table[Symbol],CurrenciesDayHistoryYahoo_Table[Date],"Last")</f>
        <v>0.749</v>
      </c>
      <c r="G7" s="14">
        <f>RTD("gartle.rtd",,"rtd-mysql","currencies_day_history_yahoo",CurrenciesDayHistoryYahoo_Table[Symbol],CurrenciesDayHistoryYahoo_Table[Date],"Change")</f>
        <v>-5.5999999999999999E-3</v>
      </c>
      <c r="H7" s="15">
        <f>RTD("gartle.rtd",,"rtd-mysql","currencies_day_history_yahoo",CurrenciesDayHistoryYahoo_Table[Symbol],CurrenciesDayHistoryYahoo_Table[Date],"PercentChange")</f>
        <v>-7.4609999999999998E-3</v>
      </c>
      <c r="I7" s="14">
        <f>RTD("gartle.rtd",,"rtd-mysql","currencies_day_history_yahoo",CurrenciesDayHistoryYahoo_Table[Symbol],CurrenciesDayHistoryYahoo_Table[Date],"Open")</f>
        <v>0.75529999999999997</v>
      </c>
      <c r="J7" s="14">
        <f>RTD("gartle.rtd",,"rtd-mysql","currencies_day_history_yahoo",CurrenciesDayHistoryYahoo_Table[Symbol],CurrenciesDayHistoryYahoo_Table[Date],"High")</f>
        <v>0.75629999999999997</v>
      </c>
      <c r="K7" s="14">
        <f>RTD("gartle.rtd",,"rtd-mysql","currencies_day_history_yahoo",CurrenciesDayHistoryYahoo_Table[Symbol],CurrenciesDayHistoryYahoo_Table[Date],"Low")</f>
        <v>0.74890000000000001</v>
      </c>
      <c r="L7" s="7">
        <f>RTD("gartle.rtd",,"rtd-mysql","currencies_day_history_yahoo",CurrenciesDayHistoryYahoo_Table[Symbol],CurrenciesDayHistoryYahoo_Table[Date],"LastUpdateTimeStamp")</f>
        <v>42101.963379629633</v>
      </c>
      <c r="M7" t="str">
        <f>RTD("gartle.rtd",,"rtd-mysql","currencies_day_history_yahoo",CurrenciesDayHistoryYahoo_Table[Symbol],CurrenciesDayHistoryYahoo_Table[Date],"RTD_LastMessage")</f>
        <v/>
      </c>
    </row>
    <row r="8" spans="2:13" x14ac:dyDescent="0.25">
      <c r="B8">
        <v>4</v>
      </c>
      <c r="C8" t="s">
        <v>574</v>
      </c>
      <c r="D8" s="5">
        <v>42101</v>
      </c>
      <c r="E8" s="7">
        <f>RTD("gartle.rtd",,"rtd-mysql","currencies_day_history_yahoo",CurrenciesDayHistoryYahoo_Table[Symbol],CurrenciesDayHistoryYahoo_Table[Date],"LastTradeTime")</f>
        <v>0.87986111111111109</v>
      </c>
      <c r="F8" s="14">
        <f>RTD("gartle.rtd",,"rtd-mysql","currencies_day_history_yahoo",CurrenciesDayHistoryYahoo_Table[Symbol],CurrenciesDayHistoryYahoo_Table[Date],"Last")</f>
        <v>1.2509999999999999</v>
      </c>
      <c r="G8" s="14">
        <f>RTD("gartle.rtd",,"rtd-mysql","currencies_day_history_yahoo",CurrenciesDayHistoryYahoo_Table[Symbol],CurrenciesDayHistoryYahoo_Table[Date],"Change")</f>
        <v>3.3E-3</v>
      </c>
      <c r="H8" s="15">
        <f>RTD("gartle.rtd",,"rtd-mysql","currencies_day_history_yahoo",CurrenciesDayHistoryYahoo_Table[Symbol],CurrenciesDayHistoryYahoo_Table[Date],"PercentChange")</f>
        <v>2.6570000000000001E-3</v>
      </c>
      <c r="I8" s="14">
        <f>RTD("gartle.rtd",,"rtd-mysql","currencies_day_history_yahoo",CurrenciesDayHistoryYahoo_Table[Symbol],CurrenciesDayHistoryYahoo_Table[Date],"Open")</f>
        <v>1.2471000000000001</v>
      </c>
      <c r="J8" s="14">
        <f>RTD("gartle.rtd",,"rtd-mysql","currencies_day_history_yahoo",CurrenciesDayHistoryYahoo_Table[Symbol],CurrenciesDayHistoryYahoo_Table[Date],"High")</f>
        <v>1.2521</v>
      </c>
      <c r="K8" s="14">
        <f>RTD("gartle.rtd",,"rtd-mysql","currencies_day_history_yahoo",CurrenciesDayHistoryYahoo_Table[Symbol],CurrenciesDayHistoryYahoo_Table[Date],"Low")</f>
        <v>1.2453000000000001</v>
      </c>
      <c r="L8" s="7">
        <f>RTD("gartle.rtd",,"rtd-mysql","currencies_day_history_yahoo",CurrenciesDayHistoryYahoo_Table[Symbol],CurrenciesDayHistoryYahoo_Table[Date],"LastUpdateTimeStamp")</f>
        <v>42101.963379629633</v>
      </c>
      <c r="M8" t="str">
        <f>RTD("gartle.rtd",,"rtd-mysql","currencies_day_history_yahoo",CurrenciesDayHistoryYahoo_Table[Symbol],CurrenciesDayHistoryYahoo_Table[Date],"RTD_LastMessage")</f>
        <v/>
      </c>
    </row>
    <row r="9" spans="2:13" x14ac:dyDescent="0.25">
      <c r="B9">
        <v>5</v>
      </c>
      <c r="C9" t="s">
        <v>575</v>
      </c>
      <c r="D9" s="5">
        <v>42101</v>
      </c>
      <c r="E9" s="7">
        <f>RTD("gartle.rtd",,"rtd-mysql","currencies_day_history_yahoo",CurrenciesDayHistoryYahoo_Table[Symbol],CurrenciesDayHistoryYahoo_Table[Date],"LastTradeTime")</f>
        <v>0.87986111111111109</v>
      </c>
      <c r="F9" s="14">
        <f>RTD("gartle.rtd",,"rtd-mysql","currencies_day_history_yahoo",CurrenciesDayHistoryYahoo_Table[Symbol],CurrenciesDayHistoryYahoo_Table[Date],"Last")</f>
        <v>0.96660000000000001</v>
      </c>
      <c r="G9" s="14">
        <f>RTD("gartle.rtd",,"rtd-mysql","currencies_day_history_yahoo",CurrenciesDayHistoryYahoo_Table[Symbol],CurrenciesDayHistoryYahoo_Table[Date],"Change")</f>
        <v>8.5000000000000006E-3</v>
      </c>
      <c r="H9" s="15">
        <f>RTD("gartle.rtd",,"rtd-mysql","currencies_day_history_yahoo",CurrenciesDayHistoryYahoo_Table[Symbol],CurrenciesDayHistoryYahoo_Table[Date],"PercentChange")</f>
        <v>8.8770000000000012E-3</v>
      </c>
      <c r="I9" s="14">
        <f>RTD("gartle.rtd",,"rtd-mysql","currencies_day_history_yahoo",CurrenciesDayHistoryYahoo_Table[Symbol],CurrenciesDayHistoryYahoo_Table[Date],"Open")</f>
        <v>0.95760000000000001</v>
      </c>
      <c r="J9" s="14">
        <f>RTD("gartle.rtd",,"rtd-mysql","currencies_day_history_yahoo",CurrenciesDayHistoryYahoo_Table[Symbol],CurrenciesDayHistoryYahoo_Table[Date],"High")</f>
        <v>0.96709999999999996</v>
      </c>
      <c r="K9" s="14">
        <f>RTD("gartle.rtd",,"rtd-mysql","currencies_day_history_yahoo",CurrenciesDayHistoryYahoo_Table[Symbol],CurrenciesDayHistoryYahoo_Table[Date],"Low")</f>
        <v>0.9556</v>
      </c>
      <c r="L9" s="7">
        <f>RTD("gartle.rtd",,"rtd-mysql","currencies_day_history_yahoo",CurrenciesDayHistoryYahoo_Table[Symbol],CurrenciesDayHistoryYahoo_Table[Date],"LastUpdateTimeStamp")</f>
        <v>42101.963379629633</v>
      </c>
      <c r="M9" t="str">
        <f>RTD("gartle.rtd",,"rtd-mysql","currencies_day_history_yahoo",CurrenciesDayHistoryYahoo_Table[Symbol],CurrenciesDayHistoryYahoo_Table[Date],"RTD_LastMessage")</f>
        <v/>
      </c>
    </row>
    <row r="10" spans="2:13" x14ac:dyDescent="0.25">
      <c r="B10">
        <v>6</v>
      </c>
      <c r="C10" t="s">
        <v>576</v>
      </c>
      <c r="D10" s="5">
        <v>42101</v>
      </c>
      <c r="E10" s="7">
        <f>RTD("gartle.rtd",,"rtd-mysql","currencies_day_history_yahoo",CurrenciesDayHistoryYahoo_Table[Symbol],CurrenciesDayHistoryYahoo_Table[Date],"LastTradeTime")</f>
        <v>0.87986111111111109</v>
      </c>
      <c r="F10" s="14">
        <f>RTD("gartle.rtd",,"rtd-mysql","currencies_day_history_yahoo",CurrenciesDayHistoryYahoo_Table[Symbol],CurrenciesDayHistoryYahoo_Table[Date],"Last")</f>
        <v>120.36750000000001</v>
      </c>
      <c r="G10" s="14">
        <f>RTD("gartle.rtd",,"rtd-mysql","currencies_day_history_yahoo",CurrenciesDayHistoryYahoo_Table[Symbol],CurrenciesDayHistoryYahoo_Table[Date],"Change")</f>
        <v>0.90249999999999997</v>
      </c>
      <c r="H10" s="15">
        <f>RTD("gartle.rtd",,"rtd-mysql","currencies_day_history_yahoo",CurrenciesDayHistoryYahoo_Table[Symbol],CurrenciesDayHistoryYahoo_Table[Date],"PercentChange")</f>
        <v>7.5549999999999992E-3</v>
      </c>
      <c r="I10" s="14">
        <f>RTD("gartle.rtd",,"rtd-mysql","currencies_day_history_yahoo",CurrenciesDayHistoryYahoo_Table[Symbol],CurrenciesDayHistoryYahoo_Table[Date],"Open")</f>
        <v>119.459</v>
      </c>
      <c r="J10" s="14">
        <f>RTD("gartle.rtd",,"rtd-mysql","currencies_day_history_yahoo",CurrenciesDayHistoryYahoo_Table[Symbol],CurrenciesDayHistoryYahoo_Table[Date],"High")</f>
        <v>120.49</v>
      </c>
      <c r="K10" s="14">
        <f>RTD("gartle.rtd",,"rtd-mysql","currencies_day_history_yahoo",CurrenciesDayHistoryYahoo_Table[Symbol],CurrenciesDayHistoryYahoo_Table[Date],"Low")</f>
        <v>119.435</v>
      </c>
      <c r="L10" s="7">
        <f>RTD("gartle.rtd",,"rtd-mysql","currencies_day_history_yahoo",CurrenciesDayHistoryYahoo_Table[Symbol],CurrenciesDayHistoryYahoo_Table[Date],"LastUpdateTimeStamp")</f>
        <v>42101.963379629633</v>
      </c>
      <c r="M10" t="str">
        <f>RTD("gartle.rtd",,"rtd-mysql","currencies_day_history_yahoo",CurrenciesDayHistoryYahoo_Table[Symbol],CurrenciesDayHistoryYahoo_Table[Date],"RTD_LastMessage")</f>
        <v/>
      </c>
    </row>
    <row r="11" spans="2:13" x14ac:dyDescent="0.25">
      <c r="B11">
        <v>7</v>
      </c>
      <c r="C11" t="s">
        <v>577</v>
      </c>
      <c r="D11" s="5">
        <v>42101</v>
      </c>
      <c r="E11" s="7">
        <f>RTD("gartle.rtd",,"rtd-mysql","currencies_day_history_yahoo",CurrenciesDayHistoryYahoo_Table[Symbol],CurrenciesDayHistoryYahoo_Table[Date],"LastTradeTime")</f>
        <v>0.87986111111111109</v>
      </c>
      <c r="F11" s="14">
        <f>RTD("gartle.rtd",,"rtd-mysql","currencies_day_history_yahoo",CurrenciesDayHistoryYahoo_Table[Symbol],CurrenciesDayHistoryYahoo_Table[Date],"Last")</f>
        <v>8.6801999999999992</v>
      </c>
      <c r="G11" s="14">
        <f>RTD("gartle.rtd",,"rtd-mysql","currencies_day_history_yahoo",CurrenciesDayHistoryYahoo_Table[Symbol],CurrenciesDayHistoryYahoo_Table[Date],"Change")</f>
        <v>0.1109</v>
      </c>
      <c r="H11" s="15">
        <f>RTD("gartle.rtd",,"rtd-mysql","currencies_day_history_yahoo",CurrenciesDayHistoryYahoo_Table[Symbol],CurrenciesDayHistoryYahoo_Table[Date],"PercentChange")</f>
        <v>1.2942E-2</v>
      </c>
      <c r="I11" s="14">
        <f>RTD("gartle.rtd",,"rtd-mysql","currencies_day_history_yahoo",CurrenciesDayHistoryYahoo_Table[Symbol],CurrenciesDayHistoryYahoo_Table[Date],"Open")</f>
        <v>8.5581999999999994</v>
      </c>
      <c r="J11" s="14">
        <f>RTD("gartle.rtd",,"rtd-mysql","currencies_day_history_yahoo",CurrenciesDayHistoryYahoo_Table[Symbol],CurrenciesDayHistoryYahoo_Table[Date],"High")</f>
        <v>8.6826000000000008</v>
      </c>
      <c r="K11" s="14">
        <f>RTD("gartle.rtd",,"rtd-mysql","currencies_day_history_yahoo",CurrenciesDayHistoryYahoo_Table[Symbol],CurrenciesDayHistoryYahoo_Table[Date],"Low")</f>
        <v>8.5460999999999991</v>
      </c>
      <c r="L11" s="7">
        <f>RTD("gartle.rtd",,"rtd-mysql","currencies_day_history_yahoo",CurrenciesDayHistoryYahoo_Table[Symbol],CurrenciesDayHistoryYahoo_Table[Date],"LastUpdateTimeStamp")</f>
        <v>42101.963379629633</v>
      </c>
      <c r="M11" t="str">
        <f>RTD("gartle.rtd",,"rtd-mysql","currencies_day_history_yahoo",CurrenciesDayHistoryYahoo_Table[Symbol],CurrenciesDayHistoryYahoo_Table[Date],"RTD_LastMessage")</f>
        <v/>
      </c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64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1371"/>
  <sheetViews>
    <sheetView workbookViewId="0">
      <pane ySplit="1" topLeftCell="A1326" activePane="bottomLeft" state="frozenSplit"/>
      <selection pane="bottomLeft" activeCell="B1350" sqref="B1350"/>
    </sheetView>
  </sheetViews>
  <sheetFormatPr defaultRowHeight="15" x14ac:dyDescent="0.25"/>
  <cols>
    <col min="1" max="1" width="39.42578125" customWidth="1"/>
    <col min="2" max="2" width="25" customWidth="1"/>
    <col min="3" max="3" width="17.7109375" customWidth="1"/>
    <col min="4" max="4" width="48.42578125" customWidth="1"/>
  </cols>
  <sheetData>
    <row r="1" spans="1:3" x14ac:dyDescent="0.25">
      <c r="A1" s="1" t="s">
        <v>8</v>
      </c>
    </row>
    <row r="2" spans="1:3" x14ac:dyDescent="0.25">
      <c r="A2" t="s">
        <v>270</v>
      </c>
    </row>
    <row r="3" spans="1:3" x14ac:dyDescent="0.25">
      <c r="A3" s="2" t="s">
        <v>32</v>
      </c>
      <c r="B3" t="s">
        <v>33</v>
      </c>
      <c r="C3" s="2" t="s">
        <v>172</v>
      </c>
    </row>
    <row r="4" spans="1:3" x14ac:dyDescent="0.25">
      <c r="A4" s="2" t="s">
        <v>32</v>
      </c>
      <c r="B4" t="s">
        <v>34</v>
      </c>
      <c r="C4" t="b">
        <v>0</v>
      </c>
    </row>
    <row r="5" spans="1:3" x14ac:dyDescent="0.25">
      <c r="A5" s="2" t="s">
        <v>32</v>
      </c>
      <c r="B5" t="s">
        <v>35</v>
      </c>
      <c r="C5" s="2" t="s">
        <v>75</v>
      </c>
    </row>
    <row r="6" spans="1:3" x14ac:dyDescent="0.25">
      <c r="A6" s="2" t="s">
        <v>32</v>
      </c>
      <c r="B6" t="s">
        <v>36</v>
      </c>
      <c r="C6" t="b">
        <v>0</v>
      </c>
    </row>
    <row r="7" spans="1:3" x14ac:dyDescent="0.25">
      <c r="A7" s="2" t="s">
        <v>32</v>
      </c>
      <c r="B7" t="s">
        <v>37</v>
      </c>
      <c r="C7" t="b">
        <v>0</v>
      </c>
    </row>
    <row r="8" spans="1:3" x14ac:dyDescent="0.25">
      <c r="A8" s="2" t="s">
        <v>32</v>
      </c>
      <c r="B8" t="s">
        <v>38</v>
      </c>
      <c r="C8" t="b">
        <v>0</v>
      </c>
    </row>
    <row r="9" spans="1:3" x14ac:dyDescent="0.25">
      <c r="A9" s="2" t="s">
        <v>32</v>
      </c>
      <c r="B9" t="s">
        <v>39</v>
      </c>
      <c r="C9" t="b">
        <v>0</v>
      </c>
    </row>
    <row r="10" spans="1:3" x14ac:dyDescent="0.25">
      <c r="A10" s="2" t="s">
        <v>9</v>
      </c>
      <c r="B10" t="s">
        <v>40</v>
      </c>
      <c r="C10" t="b">
        <v>1</v>
      </c>
    </row>
    <row r="11" spans="1:3" x14ac:dyDescent="0.25">
      <c r="A11" s="2" t="s">
        <v>9</v>
      </c>
      <c r="B11" t="s">
        <v>41</v>
      </c>
      <c r="C11" s="2" t="s">
        <v>42</v>
      </c>
    </row>
    <row r="12" spans="1:3" x14ac:dyDescent="0.25">
      <c r="A12" s="2" t="s">
        <v>14</v>
      </c>
      <c r="B12" t="s">
        <v>40</v>
      </c>
      <c r="C12" t="b">
        <v>0</v>
      </c>
    </row>
    <row r="13" spans="1:3" x14ac:dyDescent="0.25">
      <c r="A13" s="2" t="s">
        <v>14</v>
      </c>
      <c r="B13" t="s">
        <v>41</v>
      </c>
      <c r="C13" s="2" t="s">
        <v>43</v>
      </c>
    </row>
    <row r="14" spans="1:3" x14ac:dyDescent="0.25">
      <c r="A14" s="2" t="s">
        <v>14</v>
      </c>
      <c r="B14" t="s">
        <v>44</v>
      </c>
      <c r="C14">
        <v>9.14</v>
      </c>
    </row>
    <row r="15" spans="1:3" x14ac:dyDescent="0.25">
      <c r="A15" s="2" t="s">
        <v>11</v>
      </c>
      <c r="B15" t="s">
        <v>40</v>
      </c>
      <c r="C15" t="b">
        <v>0</v>
      </c>
    </row>
    <row r="16" spans="1:3" x14ac:dyDescent="0.25">
      <c r="A16" s="2" t="s">
        <v>11</v>
      </c>
      <c r="B16" t="s">
        <v>41</v>
      </c>
      <c r="C16" s="2" t="s">
        <v>45</v>
      </c>
    </row>
    <row r="17" spans="1:3" x14ac:dyDescent="0.25">
      <c r="A17" s="2" t="s">
        <v>11</v>
      </c>
      <c r="B17" t="s">
        <v>44</v>
      </c>
      <c r="C17">
        <v>9.43</v>
      </c>
    </row>
    <row r="18" spans="1:3" x14ac:dyDescent="0.25">
      <c r="A18" s="2" t="s">
        <v>11</v>
      </c>
      <c r="B18" t="s">
        <v>77</v>
      </c>
      <c r="C18" s="2" t="s">
        <v>78</v>
      </c>
    </row>
    <row r="19" spans="1:3" x14ac:dyDescent="0.25">
      <c r="A19" s="2" t="s">
        <v>71</v>
      </c>
      <c r="B19" t="s">
        <v>40</v>
      </c>
      <c r="C19" t="b">
        <v>0</v>
      </c>
    </row>
    <row r="20" spans="1:3" x14ac:dyDescent="0.25">
      <c r="A20" s="2" t="s">
        <v>71</v>
      </c>
      <c r="B20" t="s">
        <v>41</v>
      </c>
      <c r="C20" s="2" t="s">
        <v>46</v>
      </c>
    </row>
    <row r="21" spans="1:3" x14ac:dyDescent="0.25">
      <c r="A21" s="2" t="s">
        <v>71</v>
      </c>
      <c r="B21" t="s">
        <v>76</v>
      </c>
      <c r="C21" s="2" t="s">
        <v>272</v>
      </c>
    </row>
    <row r="22" spans="1:3" x14ac:dyDescent="0.25">
      <c r="A22" s="2" t="s">
        <v>71</v>
      </c>
      <c r="B22" t="s">
        <v>44</v>
      </c>
      <c r="C22">
        <v>15.57</v>
      </c>
    </row>
    <row r="23" spans="1:3" x14ac:dyDescent="0.25">
      <c r="A23" s="2" t="s">
        <v>71</v>
      </c>
      <c r="B23" t="s">
        <v>77</v>
      </c>
      <c r="C23" s="2" t="s">
        <v>79</v>
      </c>
    </row>
    <row r="24" spans="1:3" x14ac:dyDescent="0.25">
      <c r="A24" s="2" t="s">
        <v>19</v>
      </c>
      <c r="B24" t="s">
        <v>40</v>
      </c>
      <c r="C24" t="b">
        <v>0</v>
      </c>
    </row>
    <row r="25" spans="1:3" x14ac:dyDescent="0.25">
      <c r="A25" s="2" t="s">
        <v>19</v>
      </c>
      <c r="B25" t="s">
        <v>41</v>
      </c>
      <c r="C25" s="2" t="s">
        <v>47</v>
      </c>
    </row>
    <row r="26" spans="1:3" x14ac:dyDescent="0.25">
      <c r="A26" s="2" t="s">
        <v>19</v>
      </c>
      <c r="B26" t="s">
        <v>76</v>
      </c>
      <c r="C26" s="2" t="s">
        <v>273</v>
      </c>
    </row>
    <row r="27" spans="1:3" x14ac:dyDescent="0.25">
      <c r="A27" s="2" t="s">
        <v>19</v>
      </c>
      <c r="B27" t="s">
        <v>44</v>
      </c>
      <c r="C27">
        <v>9.43</v>
      </c>
    </row>
    <row r="28" spans="1:3" x14ac:dyDescent="0.25">
      <c r="A28" s="2" t="s">
        <v>19</v>
      </c>
      <c r="B28" t="s">
        <v>77</v>
      </c>
      <c r="C28" s="2" t="s">
        <v>175</v>
      </c>
    </row>
    <row r="29" spans="1:3" x14ac:dyDescent="0.25">
      <c r="A29" s="2" t="s">
        <v>20</v>
      </c>
      <c r="B29" t="s">
        <v>40</v>
      </c>
      <c r="C29" t="b">
        <v>0</v>
      </c>
    </row>
    <row r="30" spans="1:3" x14ac:dyDescent="0.25">
      <c r="A30" s="2" t="s">
        <v>20</v>
      </c>
      <c r="B30" t="s">
        <v>41</v>
      </c>
      <c r="C30" s="2" t="s">
        <v>48</v>
      </c>
    </row>
    <row r="31" spans="1:3" x14ac:dyDescent="0.25">
      <c r="A31" s="2" t="s">
        <v>20</v>
      </c>
      <c r="B31" t="s">
        <v>76</v>
      </c>
      <c r="C31" s="2" t="s">
        <v>274</v>
      </c>
    </row>
    <row r="32" spans="1:3" x14ac:dyDescent="0.25">
      <c r="A32" s="2" t="s">
        <v>20</v>
      </c>
      <c r="B32" t="s">
        <v>44</v>
      </c>
      <c r="C32">
        <v>9.14</v>
      </c>
    </row>
    <row r="33" spans="1:3" x14ac:dyDescent="0.25">
      <c r="A33" s="2" t="s">
        <v>20</v>
      </c>
      <c r="B33" t="s">
        <v>77</v>
      </c>
      <c r="C33" s="2" t="s">
        <v>176</v>
      </c>
    </row>
    <row r="34" spans="1:3" x14ac:dyDescent="0.25">
      <c r="A34" s="2" t="s">
        <v>21</v>
      </c>
      <c r="B34" t="s">
        <v>40</v>
      </c>
      <c r="C34" t="b">
        <v>0</v>
      </c>
    </row>
    <row r="35" spans="1:3" x14ac:dyDescent="0.25">
      <c r="A35" s="2" t="s">
        <v>21</v>
      </c>
      <c r="B35" t="s">
        <v>41</v>
      </c>
      <c r="C35" s="2" t="s">
        <v>49</v>
      </c>
    </row>
    <row r="36" spans="1:3" x14ac:dyDescent="0.25">
      <c r="A36" s="2" t="s">
        <v>21</v>
      </c>
      <c r="B36" t="s">
        <v>76</v>
      </c>
      <c r="C36" s="2" t="s">
        <v>275</v>
      </c>
    </row>
    <row r="37" spans="1:3" x14ac:dyDescent="0.25">
      <c r="A37" s="2" t="s">
        <v>21</v>
      </c>
      <c r="B37" t="s">
        <v>44</v>
      </c>
      <c r="C37">
        <v>16.14</v>
      </c>
    </row>
    <row r="38" spans="1:3" x14ac:dyDescent="0.25">
      <c r="A38" s="2" t="s">
        <v>21</v>
      </c>
      <c r="B38" t="s">
        <v>77</v>
      </c>
      <c r="C38" s="2" t="s">
        <v>151</v>
      </c>
    </row>
    <row r="39" spans="1:3" x14ac:dyDescent="0.25">
      <c r="A39" s="2" t="s">
        <v>72</v>
      </c>
      <c r="B39" t="s">
        <v>40</v>
      </c>
      <c r="C39" t="b">
        <v>0</v>
      </c>
    </row>
    <row r="40" spans="1:3" x14ac:dyDescent="0.25">
      <c r="A40" s="2" t="s">
        <v>72</v>
      </c>
      <c r="B40" t="s">
        <v>41</v>
      </c>
      <c r="C40" s="2" t="s">
        <v>50</v>
      </c>
    </row>
    <row r="41" spans="1:3" x14ac:dyDescent="0.25">
      <c r="A41" s="2" t="s">
        <v>72</v>
      </c>
      <c r="B41" t="s">
        <v>76</v>
      </c>
      <c r="C41" s="2" t="s">
        <v>276</v>
      </c>
    </row>
    <row r="42" spans="1:3" x14ac:dyDescent="0.25">
      <c r="A42" s="2" t="s">
        <v>72</v>
      </c>
      <c r="B42" t="s">
        <v>44</v>
      </c>
      <c r="C42">
        <v>9.43</v>
      </c>
    </row>
    <row r="43" spans="1:3" x14ac:dyDescent="0.25">
      <c r="A43" s="2" t="s">
        <v>72</v>
      </c>
      <c r="B43" t="s">
        <v>77</v>
      </c>
      <c r="C43" s="2" t="s">
        <v>175</v>
      </c>
    </row>
    <row r="44" spans="1:3" x14ac:dyDescent="0.25">
      <c r="A44" s="2" t="s">
        <v>73</v>
      </c>
      <c r="B44" t="s">
        <v>40</v>
      </c>
      <c r="C44" t="b">
        <v>0</v>
      </c>
    </row>
    <row r="45" spans="1:3" x14ac:dyDescent="0.25">
      <c r="A45" s="2" t="s">
        <v>73</v>
      </c>
      <c r="B45" t="s">
        <v>41</v>
      </c>
      <c r="C45" s="2" t="s">
        <v>51</v>
      </c>
    </row>
    <row r="46" spans="1:3" x14ac:dyDescent="0.25">
      <c r="A46" s="2" t="s">
        <v>73</v>
      </c>
      <c r="B46" t="s">
        <v>76</v>
      </c>
      <c r="C46" s="2" t="s">
        <v>277</v>
      </c>
    </row>
    <row r="47" spans="1:3" x14ac:dyDescent="0.25">
      <c r="A47" s="2" t="s">
        <v>73</v>
      </c>
      <c r="B47" t="s">
        <v>44</v>
      </c>
      <c r="C47">
        <v>9.43</v>
      </c>
    </row>
    <row r="48" spans="1:3" x14ac:dyDescent="0.25">
      <c r="A48" s="2" t="s">
        <v>73</v>
      </c>
      <c r="B48" t="s">
        <v>77</v>
      </c>
      <c r="C48" s="2" t="s">
        <v>175</v>
      </c>
    </row>
    <row r="49" spans="1:3" x14ac:dyDescent="0.25">
      <c r="A49" s="2" t="s">
        <v>74</v>
      </c>
      <c r="B49" t="s">
        <v>40</v>
      </c>
      <c r="C49" t="b">
        <v>0</v>
      </c>
    </row>
    <row r="50" spans="1:3" x14ac:dyDescent="0.25">
      <c r="A50" s="2" t="s">
        <v>74</v>
      </c>
      <c r="B50" t="s">
        <v>41</v>
      </c>
      <c r="C50" s="2" t="s">
        <v>52</v>
      </c>
    </row>
    <row r="51" spans="1:3" x14ac:dyDescent="0.25">
      <c r="A51" s="2" t="s">
        <v>74</v>
      </c>
      <c r="B51" t="s">
        <v>76</v>
      </c>
      <c r="C51" s="2" t="s">
        <v>278</v>
      </c>
    </row>
    <row r="52" spans="1:3" x14ac:dyDescent="0.25">
      <c r="A52" s="2" t="s">
        <v>74</v>
      </c>
      <c r="B52" t="s">
        <v>44</v>
      </c>
      <c r="C52">
        <v>9.43</v>
      </c>
    </row>
    <row r="53" spans="1:3" x14ac:dyDescent="0.25">
      <c r="A53" s="2" t="s">
        <v>74</v>
      </c>
      <c r="B53" t="s">
        <v>77</v>
      </c>
      <c r="C53" s="2" t="s">
        <v>175</v>
      </c>
    </row>
    <row r="54" spans="1:3" x14ac:dyDescent="0.25">
      <c r="A54" s="2" t="s">
        <v>25</v>
      </c>
      <c r="B54" t="s">
        <v>40</v>
      </c>
      <c r="C54" t="b">
        <v>0</v>
      </c>
    </row>
    <row r="55" spans="1:3" x14ac:dyDescent="0.25">
      <c r="A55" s="2" t="s">
        <v>25</v>
      </c>
      <c r="B55" t="s">
        <v>41</v>
      </c>
      <c r="C55" s="2" t="s">
        <v>53</v>
      </c>
    </row>
    <row r="56" spans="1:3" x14ac:dyDescent="0.25">
      <c r="A56" s="2" t="s">
        <v>25</v>
      </c>
      <c r="B56" t="s">
        <v>76</v>
      </c>
      <c r="C56" s="2" t="s">
        <v>279</v>
      </c>
    </row>
    <row r="57" spans="1:3" x14ac:dyDescent="0.25">
      <c r="A57" s="2" t="s">
        <v>25</v>
      </c>
      <c r="B57" t="s">
        <v>44</v>
      </c>
      <c r="C57">
        <v>10</v>
      </c>
    </row>
    <row r="58" spans="1:3" x14ac:dyDescent="0.25">
      <c r="A58" s="2" t="s">
        <v>25</v>
      </c>
      <c r="B58" t="s">
        <v>77</v>
      </c>
      <c r="C58" s="2" t="s">
        <v>177</v>
      </c>
    </row>
    <row r="59" spans="1:3" x14ac:dyDescent="0.25">
      <c r="A59" s="2" t="s">
        <v>27</v>
      </c>
      <c r="B59" t="s">
        <v>40</v>
      </c>
      <c r="C59" t="b">
        <v>0</v>
      </c>
    </row>
    <row r="60" spans="1:3" x14ac:dyDescent="0.25">
      <c r="A60" s="2" t="s">
        <v>27</v>
      </c>
      <c r="B60" t="s">
        <v>41</v>
      </c>
      <c r="C60" s="2" t="s">
        <v>54</v>
      </c>
    </row>
    <row r="61" spans="1:3" x14ac:dyDescent="0.25">
      <c r="A61" s="2" t="s">
        <v>27</v>
      </c>
      <c r="B61" t="s">
        <v>76</v>
      </c>
      <c r="C61" s="2" t="s">
        <v>280</v>
      </c>
    </row>
    <row r="62" spans="1:3" x14ac:dyDescent="0.25">
      <c r="A62" s="2" t="s">
        <v>27</v>
      </c>
      <c r="B62" t="s">
        <v>44</v>
      </c>
      <c r="C62">
        <v>20.71</v>
      </c>
    </row>
    <row r="63" spans="1:3" x14ac:dyDescent="0.25">
      <c r="A63" s="2" t="s">
        <v>27</v>
      </c>
      <c r="B63" t="s">
        <v>77</v>
      </c>
      <c r="C63" s="2" t="s">
        <v>79</v>
      </c>
    </row>
    <row r="64" spans="1:3" x14ac:dyDescent="0.25">
      <c r="A64" s="2" t="s">
        <v>28</v>
      </c>
      <c r="B64" t="s">
        <v>40</v>
      </c>
      <c r="C64" t="b">
        <v>0</v>
      </c>
    </row>
    <row r="65" spans="1:3" x14ac:dyDescent="0.25">
      <c r="A65" s="2" t="s">
        <v>28</v>
      </c>
      <c r="B65" t="s">
        <v>41</v>
      </c>
      <c r="C65" s="2" t="s">
        <v>55</v>
      </c>
    </row>
    <row r="66" spans="1:3" x14ac:dyDescent="0.25">
      <c r="A66" s="2" t="s">
        <v>28</v>
      </c>
      <c r="B66" t="s">
        <v>76</v>
      </c>
      <c r="C66" s="2" t="s">
        <v>281</v>
      </c>
    </row>
    <row r="67" spans="1:3" x14ac:dyDescent="0.25">
      <c r="A67" s="2" t="s">
        <v>28</v>
      </c>
      <c r="B67" t="s">
        <v>44</v>
      </c>
      <c r="C67">
        <v>18.43</v>
      </c>
    </row>
    <row r="68" spans="1:3" x14ac:dyDescent="0.25">
      <c r="A68" s="2" t="s">
        <v>21</v>
      </c>
      <c r="B68" t="s">
        <v>179</v>
      </c>
      <c r="C68" s="2" t="s">
        <v>180</v>
      </c>
    </row>
    <row r="69" spans="1:3" x14ac:dyDescent="0.25">
      <c r="A69" s="2" t="s">
        <v>21</v>
      </c>
      <c r="B69" t="s">
        <v>181</v>
      </c>
      <c r="C69">
        <v>3</v>
      </c>
    </row>
    <row r="70" spans="1:3" x14ac:dyDescent="0.25">
      <c r="A70" s="2" t="s">
        <v>21</v>
      </c>
      <c r="B70" t="s">
        <v>182</v>
      </c>
      <c r="C70">
        <v>1</v>
      </c>
    </row>
    <row r="71" spans="1:3" x14ac:dyDescent="0.25">
      <c r="A71" s="2" t="s">
        <v>21</v>
      </c>
      <c r="B71" t="s">
        <v>183</v>
      </c>
      <c r="C71">
        <v>1</v>
      </c>
    </row>
    <row r="72" spans="1:3" x14ac:dyDescent="0.25">
      <c r="A72" s="2" t="s">
        <v>21</v>
      </c>
      <c r="B72" t="s">
        <v>184</v>
      </c>
      <c r="C72">
        <v>-7.63559768299105E-3</v>
      </c>
    </row>
    <row r="73" spans="1:3" x14ac:dyDescent="0.25">
      <c r="A73" s="2" t="s">
        <v>21</v>
      </c>
      <c r="B73" t="s">
        <v>185</v>
      </c>
      <c r="C73">
        <v>7039480</v>
      </c>
    </row>
    <row r="74" spans="1:3" x14ac:dyDescent="0.25">
      <c r="A74" s="2" t="s">
        <v>21</v>
      </c>
      <c r="B74" t="s">
        <v>186</v>
      </c>
      <c r="C74">
        <v>5</v>
      </c>
    </row>
    <row r="75" spans="1:3" x14ac:dyDescent="0.25">
      <c r="A75" s="2" t="s">
        <v>21</v>
      </c>
      <c r="B75" t="s">
        <v>187</v>
      </c>
      <c r="C75">
        <v>50</v>
      </c>
    </row>
    <row r="76" spans="1:3" x14ac:dyDescent="0.25">
      <c r="A76" s="2" t="s">
        <v>21</v>
      </c>
      <c r="B76" t="s">
        <v>188</v>
      </c>
      <c r="C76">
        <v>8711167</v>
      </c>
    </row>
    <row r="77" spans="1:3" x14ac:dyDescent="0.25">
      <c r="A77" s="2" t="s">
        <v>21</v>
      </c>
      <c r="B77" t="s">
        <v>189</v>
      </c>
      <c r="C77">
        <v>2</v>
      </c>
    </row>
    <row r="78" spans="1:3" x14ac:dyDescent="0.25">
      <c r="A78" s="2" t="s">
        <v>21</v>
      </c>
      <c r="B78" t="s">
        <v>190</v>
      </c>
      <c r="C78">
        <v>3.6185235178070797E-2</v>
      </c>
    </row>
    <row r="79" spans="1:3" x14ac:dyDescent="0.25">
      <c r="A79" s="2" t="s">
        <v>21</v>
      </c>
      <c r="B79" t="s">
        <v>191</v>
      </c>
      <c r="C79">
        <v>8109667</v>
      </c>
    </row>
    <row r="80" spans="1:3" x14ac:dyDescent="0.25">
      <c r="A80" s="2" t="s">
        <v>32</v>
      </c>
      <c r="B80" t="s">
        <v>63</v>
      </c>
      <c r="C80" t="b">
        <v>0</v>
      </c>
    </row>
    <row r="81" spans="1:3" x14ac:dyDescent="0.25">
      <c r="A81" s="2" t="s">
        <v>32</v>
      </c>
      <c r="B81" t="s">
        <v>64</v>
      </c>
      <c r="C81" t="b">
        <v>1</v>
      </c>
    </row>
    <row r="82" spans="1:3" x14ac:dyDescent="0.25">
      <c r="A82" s="2" t="s">
        <v>32</v>
      </c>
      <c r="B82" t="s">
        <v>65</v>
      </c>
      <c r="C82" t="b">
        <v>1</v>
      </c>
    </row>
    <row r="83" spans="1:3" x14ac:dyDescent="0.25">
      <c r="A83" s="2" t="s">
        <v>32</v>
      </c>
      <c r="B83" t="s">
        <v>66</v>
      </c>
      <c r="C83">
        <v>0</v>
      </c>
    </row>
    <row r="84" spans="1:3" x14ac:dyDescent="0.25">
      <c r="A84" s="2" t="s">
        <v>32</v>
      </c>
      <c r="B84" t="s">
        <v>67</v>
      </c>
      <c r="C84">
        <v>-2</v>
      </c>
    </row>
    <row r="85" spans="1:3" x14ac:dyDescent="0.25">
      <c r="A85" s="2" t="s">
        <v>32</v>
      </c>
      <c r="B85" t="s">
        <v>68</v>
      </c>
      <c r="C85">
        <v>1</v>
      </c>
    </row>
    <row r="86" spans="1:3" x14ac:dyDescent="0.25">
      <c r="A86" s="2" t="s">
        <v>32</v>
      </c>
      <c r="B86" t="s">
        <v>69</v>
      </c>
      <c r="C86">
        <v>100</v>
      </c>
    </row>
    <row r="87" spans="1:3" x14ac:dyDescent="0.25">
      <c r="A87" t="s">
        <v>271</v>
      </c>
    </row>
    <row r="88" spans="1:3" x14ac:dyDescent="0.25">
      <c r="A88" t="s">
        <v>288</v>
      </c>
    </row>
    <row r="89" spans="1:3" x14ac:dyDescent="0.25">
      <c r="A89" s="2" t="s">
        <v>32</v>
      </c>
      <c r="B89" t="s">
        <v>33</v>
      </c>
      <c r="C89" s="2" t="s">
        <v>174</v>
      </c>
    </row>
    <row r="90" spans="1:3" x14ac:dyDescent="0.25">
      <c r="A90" s="2" t="s">
        <v>32</v>
      </c>
      <c r="B90" t="s">
        <v>34</v>
      </c>
      <c r="C90" t="b">
        <v>0</v>
      </c>
    </row>
    <row r="91" spans="1:3" x14ac:dyDescent="0.25">
      <c r="A91" s="2" t="s">
        <v>32</v>
      </c>
      <c r="B91" t="s">
        <v>35</v>
      </c>
      <c r="C91" s="2" t="s">
        <v>75</v>
      </c>
    </row>
    <row r="92" spans="1:3" x14ac:dyDescent="0.25">
      <c r="A92" s="2" t="s">
        <v>32</v>
      </c>
      <c r="B92" t="s">
        <v>36</v>
      </c>
      <c r="C92" t="b">
        <v>0</v>
      </c>
    </row>
    <row r="93" spans="1:3" x14ac:dyDescent="0.25">
      <c r="A93" s="2" t="s">
        <v>32</v>
      </c>
      <c r="B93" t="s">
        <v>37</v>
      </c>
      <c r="C93" t="b">
        <v>0</v>
      </c>
    </row>
    <row r="94" spans="1:3" x14ac:dyDescent="0.25">
      <c r="A94" s="2" t="s">
        <v>32</v>
      </c>
      <c r="B94" t="s">
        <v>38</v>
      </c>
      <c r="C94" t="b">
        <v>0</v>
      </c>
    </row>
    <row r="95" spans="1:3" x14ac:dyDescent="0.25">
      <c r="A95" s="2" t="s">
        <v>32</v>
      </c>
      <c r="B95" t="s">
        <v>39</v>
      </c>
      <c r="C95" t="b">
        <v>0</v>
      </c>
    </row>
    <row r="96" spans="1:3" x14ac:dyDescent="0.25">
      <c r="A96" s="2" t="s">
        <v>9</v>
      </c>
      <c r="B96" t="s">
        <v>40</v>
      </c>
      <c r="C96" t="b">
        <v>1</v>
      </c>
    </row>
    <row r="97" spans="1:3" x14ac:dyDescent="0.25">
      <c r="A97" s="2" t="s">
        <v>9</v>
      </c>
      <c r="B97" t="s">
        <v>41</v>
      </c>
      <c r="C97" s="2" t="s">
        <v>42</v>
      </c>
    </row>
    <row r="98" spans="1:3" x14ac:dyDescent="0.25">
      <c r="A98" s="2" t="s">
        <v>14</v>
      </c>
      <c r="B98" t="s">
        <v>40</v>
      </c>
      <c r="C98" t="b">
        <v>0</v>
      </c>
    </row>
    <row r="99" spans="1:3" x14ac:dyDescent="0.25">
      <c r="A99" s="2" t="s">
        <v>14</v>
      </c>
      <c r="B99" t="s">
        <v>41</v>
      </c>
      <c r="C99" s="2" t="s">
        <v>43</v>
      </c>
    </row>
    <row r="100" spans="1:3" x14ac:dyDescent="0.25">
      <c r="A100" s="2" t="s">
        <v>14</v>
      </c>
      <c r="B100" t="s">
        <v>44</v>
      </c>
      <c r="C100">
        <v>9.14</v>
      </c>
    </row>
    <row r="101" spans="1:3" x14ac:dyDescent="0.25">
      <c r="A101" s="2" t="s">
        <v>115</v>
      </c>
      <c r="B101" t="s">
        <v>40</v>
      </c>
      <c r="C101" t="b">
        <v>0</v>
      </c>
    </row>
    <row r="102" spans="1:3" x14ac:dyDescent="0.25">
      <c r="A102" s="2" t="s">
        <v>115</v>
      </c>
      <c r="B102" t="s">
        <v>41</v>
      </c>
      <c r="C102" s="2" t="s">
        <v>45</v>
      </c>
    </row>
    <row r="103" spans="1:3" x14ac:dyDescent="0.25">
      <c r="A103" s="2" t="s">
        <v>115</v>
      </c>
      <c r="B103" t="s">
        <v>76</v>
      </c>
      <c r="C103" s="2" t="s">
        <v>290</v>
      </c>
    </row>
    <row r="104" spans="1:3" x14ac:dyDescent="0.25">
      <c r="A104" s="2" t="s">
        <v>115</v>
      </c>
      <c r="B104" t="s">
        <v>44</v>
      </c>
      <c r="C104">
        <v>16.29</v>
      </c>
    </row>
    <row r="105" spans="1:3" x14ac:dyDescent="0.25">
      <c r="A105" s="2" t="s">
        <v>152</v>
      </c>
      <c r="B105" t="s">
        <v>40</v>
      </c>
      <c r="C105" t="b">
        <v>0</v>
      </c>
    </row>
    <row r="106" spans="1:3" x14ac:dyDescent="0.25">
      <c r="A106" s="2" t="s">
        <v>152</v>
      </c>
      <c r="B106" t="s">
        <v>41</v>
      </c>
      <c r="C106" s="2" t="s">
        <v>46</v>
      </c>
    </row>
    <row r="107" spans="1:3" x14ac:dyDescent="0.25">
      <c r="A107" s="2" t="s">
        <v>152</v>
      </c>
      <c r="B107" t="s">
        <v>76</v>
      </c>
      <c r="C107" s="2" t="s">
        <v>291</v>
      </c>
    </row>
    <row r="108" spans="1:3" x14ac:dyDescent="0.25">
      <c r="A108" s="2" t="s">
        <v>152</v>
      </c>
      <c r="B108" t="s">
        <v>44</v>
      </c>
      <c r="C108">
        <v>15.43</v>
      </c>
    </row>
    <row r="109" spans="1:3" x14ac:dyDescent="0.25">
      <c r="A109" s="2" t="s">
        <v>153</v>
      </c>
      <c r="B109" t="s">
        <v>40</v>
      </c>
      <c r="C109" t="b">
        <v>0</v>
      </c>
    </row>
    <row r="110" spans="1:3" x14ac:dyDescent="0.25">
      <c r="A110" s="2" t="s">
        <v>153</v>
      </c>
      <c r="B110" t="s">
        <v>41</v>
      </c>
      <c r="C110" s="2" t="s">
        <v>47</v>
      </c>
    </row>
    <row r="111" spans="1:3" x14ac:dyDescent="0.25">
      <c r="A111" s="2" t="s">
        <v>153</v>
      </c>
      <c r="B111" t="s">
        <v>76</v>
      </c>
      <c r="C111" s="2" t="s">
        <v>292</v>
      </c>
    </row>
    <row r="112" spans="1:3" x14ac:dyDescent="0.25">
      <c r="A112" s="2" t="s">
        <v>153</v>
      </c>
      <c r="B112" t="s">
        <v>44</v>
      </c>
      <c r="C112">
        <v>28</v>
      </c>
    </row>
    <row r="113" spans="1:3" x14ac:dyDescent="0.25">
      <c r="A113" s="2" t="s">
        <v>154</v>
      </c>
      <c r="B113" t="s">
        <v>40</v>
      </c>
      <c r="C113" t="b">
        <v>0</v>
      </c>
    </row>
    <row r="114" spans="1:3" x14ac:dyDescent="0.25">
      <c r="A114" s="2" t="s">
        <v>154</v>
      </c>
      <c r="B114" t="s">
        <v>41</v>
      </c>
      <c r="C114" s="2" t="s">
        <v>48</v>
      </c>
    </row>
    <row r="115" spans="1:3" x14ac:dyDescent="0.25">
      <c r="A115" s="2" t="s">
        <v>154</v>
      </c>
      <c r="B115" t="s">
        <v>76</v>
      </c>
      <c r="C115" s="2" t="s">
        <v>293</v>
      </c>
    </row>
    <row r="116" spans="1:3" x14ac:dyDescent="0.25">
      <c r="A116" s="2" t="s">
        <v>154</v>
      </c>
      <c r="B116" t="s">
        <v>44</v>
      </c>
      <c r="C116">
        <v>20.29</v>
      </c>
    </row>
    <row r="117" spans="1:3" x14ac:dyDescent="0.25">
      <c r="A117" s="2" t="s">
        <v>154</v>
      </c>
      <c r="B117" t="s">
        <v>77</v>
      </c>
      <c r="C117" s="2" t="s">
        <v>177</v>
      </c>
    </row>
    <row r="118" spans="1:3" x14ac:dyDescent="0.25">
      <c r="A118" s="2" t="s">
        <v>155</v>
      </c>
      <c r="B118" t="s">
        <v>40</v>
      </c>
      <c r="C118" t="b">
        <v>0</v>
      </c>
    </row>
    <row r="119" spans="1:3" x14ac:dyDescent="0.25">
      <c r="A119" s="2" t="s">
        <v>155</v>
      </c>
      <c r="B119" t="s">
        <v>41</v>
      </c>
      <c r="C119" s="2" t="s">
        <v>49</v>
      </c>
    </row>
    <row r="120" spans="1:3" x14ac:dyDescent="0.25">
      <c r="A120" s="2" t="s">
        <v>155</v>
      </c>
      <c r="B120" t="s">
        <v>76</v>
      </c>
      <c r="C120" s="2" t="s">
        <v>294</v>
      </c>
    </row>
    <row r="121" spans="1:3" x14ac:dyDescent="0.25">
      <c r="A121" s="2" t="s">
        <v>155</v>
      </c>
      <c r="B121" t="s">
        <v>44</v>
      </c>
      <c r="C121">
        <v>11.71</v>
      </c>
    </row>
    <row r="122" spans="1:3" x14ac:dyDescent="0.25">
      <c r="A122" s="2" t="s">
        <v>155</v>
      </c>
      <c r="B122" t="s">
        <v>77</v>
      </c>
      <c r="C122" s="2" t="s">
        <v>78</v>
      </c>
    </row>
    <row r="123" spans="1:3" x14ac:dyDescent="0.25">
      <c r="A123" s="2" t="s">
        <v>156</v>
      </c>
      <c r="B123" t="s">
        <v>40</v>
      </c>
      <c r="C123" t="b">
        <v>0</v>
      </c>
    </row>
    <row r="124" spans="1:3" x14ac:dyDescent="0.25">
      <c r="A124" s="2" t="s">
        <v>156</v>
      </c>
      <c r="B124" t="s">
        <v>41</v>
      </c>
      <c r="C124" s="2" t="s">
        <v>50</v>
      </c>
    </row>
    <row r="125" spans="1:3" x14ac:dyDescent="0.25">
      <c r="A125" s="2" t="s">
        <v>156</v>
      </c>
      <c r="B125" t="s">
        <v>76</v>
      </c>
      <c r="C125" s="2" t="s">
        <v>295</v>
      </c>
    </row>
    <row r="126" spans="1:3" x14ac:dyDescent="0.25">
      <c r="A126" s="2" t="s">
        <v>156</v>
      </c>
      <c r="B126" t="s">
        <v>44</v>
      </c>
      <c r="C126">
        <v>10.86</v>
      </c>
    </row>
    <row r="127" spans="1:3" x14ac:dyDescent="0.25">
      <c r="A127" s="2" t="s">
        <v>156</v>
      </c>
      <c r="B127" t="s">
        <v>77</v>
      </c>
      <c r="C127" s="2" t="s">
        <v>78</v>
      </c>
    </row>
    <row r="128" spans="1:3" x14ac:dyDescent="0.25">
      <c r="A128" s="2" t="s">
        <v>27</v>
      </c>
      <c r="B128" t="s">
        <v>40</v>
      </c>
      <c r="C128" t="b">
        <v>0</v>
      </c>
    </row>
    <row r="129" spans="1:3" x14ac:dyDescent="0.25">
      <c r="A129" s="2" t="s">
        <v>27</v>
      </c>
      <c r="B129" t="s">
        <v>41</v>
      </c>
      <c r="C129" s="2" t="s">
        <v>51</v>
      </c>
    </row>
    <row r="130" spans="1:3" x14ac:dyDescent="0.25">
      <c r="A130" s="2" t="s">
        <v>27</v>
      </c>
      <c r="B130" t="s">
        <v>76</v>
      </c>
      <c r="C130" s="2" t="s">
        <v>296</v>
      </c>
    </row>
    <row r="131" spans="1:3" x14ac:dyDescent="0.25">
      <c r="A131" s="2" t="s">
        <v>27</v>
      </c>
      <c r="B131" t="s">
        <v>44</v>
      </c>
      <c r="C131">
        <v>20.71</v>
      </c>
    </row>
    <row r="132" spans="1:3" x14ac:dyDescent="0.25">
      <c r="A132" s="2" t="s">
        <v>27</v>
      </c>
      <c r="B132" t="s">
        <v>77</v>
      </c>
      <c r="C132" s="2" t="s">
        <v>79</v>
      </c>
    </row>
    <row r="133" spans="1:3" x14ac:dyDescent="0.25">
      <c r="A133" s="2" t="s">
        <v>154</v>
      </c>
      <c r="B133" t="s">
        <v>179</v>
      </c>
      <c r="C133" s="2" t="s">
        <v>515</v>
      </c>
    </row>
    <row r="134" spans="1:3" x14ac:dyDescent="0.25">
      <c r="A134" s="2" t="s">
        <v>154</v>
      </c>
      <c r="B134" t="s">
        <v>181</v>
      </c>
      <c r="C134">
        <v>3</v>
      </c>
    </row>
    <row r="135" spans="1:3" x14ac:dyDescent="0.25">
      <c r="A135" s="2" t="s">
        <v>154</v>
      </c>
      <c r="B135" t="s">
        <v>182</v>
      </c>
      <c r="C135">
        <v>7</v>
      </c>
    </row>
    <row r="136" spans="1:3" x14ac:dyDescent="0.25">
      <c r="A136" s="2" t="s">
        <v>154</v>
      </c>
      <c r="B136" t="s">
        <v>183</v>
      </c>
      <c r="C136">
        <v>1</v>
      </c>
    </row>
    <row r="137" spans="1:3" x14ac:dyDescent="0.25">
      <c r="A137" s="2" t="s">
        <v>154</v>
      </c>
      <c r="B137" t="s">
        <v>185</v>
      </c>
      <c r="C137">
        <v>7039480</v>
      </c>
    </row>
    <row r="138" spans="1:3" x14ac:dyDescent="0.25">
      <c r="A138" s="2" t="s">
        <v>154</v>
      </c>
      <c r="B138" t="s">
        <v>186</v>
      </c>
      <c r="C138">
        <v>5</v>
      </c>
    </row>
    <row r="139" spans="1:3" x14ac:dyDescent="0.25">
      <c r="A139" s="2" t="s">
        <v>154</v>
      </c>
      <c r="B139" t="s">
        <v>187</v>
      </c>
      <c r="C139">
        <v>50</v>
      </c>
    </row>
    <row r="140" spans="1:3" x14ac:dyDescent="0.25">
      <c r="A140" s="2" t="s">
        <v>154</v>
      </c>
      <c r="B140" t="s">
        <v>188</v>
      </c>
      <c r="C140">
        <v>8711167</v>
      </c>
    </row>
    <row r="141" spans="1:3" x14ac:dyDescent="0.25">
      <c r="A141" s="2" t="s">
        <v>154</v>
      </c>
      <c r="B141" t="s">
        <v>189</v>
      </c>
      <c r="C141">
        <v>2</v>
      </c>
    </row>
    <row r="142" spans="1:3" x14ac:dyDescent="0.25">
      <c r="A142" s="2" t="s">
        <v>154</v>
      </c>
      <c r="B142" t="s">
        <v>190</v>
      </c>
      <c r="C142">
        <v>120000</v>
      </c>
    </row>
    <row r="143" spans="1:3" x14ac:dyDescent="0.25">
      <c r="A143" s="2" t="s">
        <v>154</v>
      </c>
      <c r="B143" t="s">
        <v>191</v>
      </c>
      <c r="C143">
        <v>8109667</v>
      </c>
    </row>
    <row r="144" spans="1:3" x14ac:dyDescent="0.25">
      <c r="A144" s="2" t="s">
        <v>32</v>
      </c>
      <c r="B144" t="s">
        <v>63</v>
      </c>
      <c r="C144" t="b">
        <v>0</v>
      </c>
    </row>
    <row r="145" spans="1:3" x14ac:dyDescent="0.25">
      <c r="A145" s="2" t="s">
        <v>32</v>
      </c>
      <c r="B145" t="s">
        <v>64</v>
      </c>
      <c r="C145" t="b">
        <v>1</v>
      </c>
    </row>
    <row r="146" spans="1:3" x14ac:dyDescent="0.25">
      <c r="A146" s="2" t="s">
        <v>32</v>
      </c>
      <c r="B146" t="s">
        <v>65</v>
      </c>
      <c r="C146" t="b">
        <v>1</v>
      </c>
    </row>
    <row r="147" spans="1:3" x14ac:dyDescent="0.25">
      <c r="A147" s="2" t="s">
        <v>32</v>
      </c>
      <c r="B147" t="s">
        <v>66</v>
      </c>
      <c r="C147">
        <v>0</v>
      </c>
    </row>
    <row r="148" spans="1:3" x14ac:dyDescent="0.25">
      <c r="A148" s="2" t="s">
        <v>32</v>
      </c>
      <c r="B148" t="s">
        <v>67</v>
      </c>
      <c r="C148">
        <v>-2</v>
      </c>
    </row>
    <row r="149" spans="1:3" x14ac:dyDescent="0.25">
      <c r="A149" s="2" t="s">
        <v>32</v>
      </c>
      <c r="B149" t="s">
        <v>68</v>
      </c>
      <c r="C149">
        <v>1</v>
      </c>
    </row>
    <row r="150" spans="1:3" x14ac:dyDescent="0.25">
      <c r="A150" s="2" t="s">
        <v>32</v>
      </c>
      <c r="B150" t="s">
        <v>69</v>
      </c>
      <c r="C150">
        <v>100</v>
      </c>
    </row>
    <row r="151" spans="1:3" x14ac:dyDescent="0.25">
      <c r="A151" t="s">
        <v>289</v>
      </c>
    </row>
    <row r="152" spans="1:3" x14ac:dyDescent="0.25">
      <c r="A152" t="s">
        <v>347</v>
      </c>
    </row>
    <row r="153" spans="1:3" x14ac:dyDescent="0.25">
      <c r="A153" s="2" t="s">
        <v>32</v>
      </c>
      <c r="B153" t="s">
        <v>33</v>
      </c>
      <c r="C153" s="2" t="s">
        <v>169</v>
      </c>
    </row>
    <row r="154" spans="1:3" x14ac:dyDescent="0.25">
      <c r="A154" s="2" t="s">
        <v>32</v>
      </c>
      <c r="B154" t="s">
        <v>34</v>
      </c>
      <c r="C154" t="b">
        <v>0</v>
      </c>
    </row>
    <row r="155" spans="1:3" x14ac:dyDescent="0.25">
      <c r="A155" s="2" t="s">
        <v>32</v>
      </c>
      <c r="B155" t="s">
        <v>35</v>
      </c>
      <c r="C155" s="2" t="s">
        <v>75</v>
      </c>
    </row>
    <row r="156" spans="1:3" x14ac:dyDescent="0.25">
      <c r="A156" s="2" t="s">
        <v>32</v>
      </c>
      <c r="B156" t="s">
        <v>36</v>
      </c>
      <c r="C156" t="b">
        <v>0</v>
      </c>
    </row>
    <row r="157" spans="1:3" x14ac:dyDescent="0.25">
      <c r="A157" s="2" t="s">
        <v>32</v>
      </c>
      <c r="B157" t="s">
        <v>37</v>
      </c>
      <c r="C157" t="b">
        <v>0</v>
      </c>
    </row>
    <row r="158" spans="1:3" x14ac:dyDescent="0.25">
      <c r="A158" s="2" t="s">
        <v>32</v>
      </c>
      <c r="B158" t="s">
        <v>38</v>
      </c>
      <c r="C158" t="b">
        <v>0</v>
      </c>
    </row>
    <row r="159" spans="1:3" x14ac:dyDescent="0.25">
      <c r="A159" s="2" t="s">
        <v>32</v>
      </c>
      <c r="B159" t="s">
        <v>39</v>
      </c>
      <c r="C159" t="b">
        <v>0</v>
      </c>
    </row>
    <row r="160" spans="1:3" x14ac:dyDescent="0.25">
      <c r="A160" s="2" t="s">
        <v>9</v>
      </c>
      <c r="B160" t="s">
        <v>40</v>
      </c>
      <c r="C160" t="b">
        <v>1</v>
      </c>
    </row>
    <row r="161" spans="1:3" x14ac:dyDescent="0.25">
      <c r="A161" s="2" t="s">
        <v>9</v>
      </c>
      <c r="B161" t="s">
        <v>41</v>
      </c>
      <c r="C161" s="2" t="s">
        <v>42</v>
      </c>
    </row>
    <row r="162" spans="1:3" x14ac:dyDescent="0.25">
      <c r="A162" s="2" t="s">
        <v>14</v>
      </c>
      <c r="B162" t="s">
        <v>40</v>
      </c>
      <c r="C162" t="b">
        <v>0</v>
      </c>
    </row>
    <row r="163" spans="1:3" x14ac:dyDescent="0.25">
      <c r="A163" s="2" t="s">
        <v>14</v>
      </c>
      <c r="B163" t="s">
        <v>41</v>
      </c>
      <c r="C163" s="2" t="s">
        <v>43</v>
      </c>
    </row>
    <row r="164" spans="1:3" x14ac:dyDescent="0.25">
      <c r="A164" s="2" t="s">
        <v>14</v>
      </c>
      <c r="B164" t="s">
        <v>44</v>
      </c>
      <c r="C164">
        <v>6.86</v>
      </c>
    </row>
    <row r="165" spans="1:3" x14ac:dyDescent="0.25">
      <c r="A165" s="2" t="s">
        <v>70</v>
      </c>
      <c r="B165" t="s">
        <v>40</v>
      </c>
      <c r="C165" t="b">
        <v>0</v>
      </c>
    </row>
    <row r="166" spans="1:3" x14ac:dyDescent="0.25">
      <c r="A166" s="2" t="s">
        <v>70</v>
      </c>
      <c r="B166" t="s">
        <v>41</v>
      </c>
      <c r="C166" s="2" t="s">
        <v>45</v>
      </c>
    </row>
    <row r="167" spans="1:3" x14ac:dyDescent="0.25">
      <c r="A167" s="2" t="s">
        <v>70</v>
      </c>
      <c r="B167" t="s">
        <v>76</v>
      </c>
      <c r="C167" s="2" t="s">
        <v>349</v>
      </c>
    </row>
    <row r="168" spans="1:3" x14ac:dyDescent="0.25">
      <c r="A168" s="2" t="s">
        <v>70</v>
      </c>
      <c r="B168" t="s">
        <v>44</v>
      </c>
      <c r="C168">
        <v>13</v>
      </c>
    </row>
    <row r="169" spans="1:3" x14ac:dyDescent="0.25">
      <c r="A169" s="2" t="s">
        <v>70</v>
      </c>
      <c r="B169" t="s">
        <v>77</v>
      </c>
      <c r="C169" s="2" t="s">
        <v>78</v>
      </c>
    </row>
    <row r="170" spans="1:3" x14ac:dyDescent="0.25">
      <c r="A170" s="2" t="s">
        <v>71</v>
      </c>
      <c r="B170" t="s">
        <v>40</v>
      </c>
      <c r="C170" t="b">
        <v>0</v>
      </c>
    </row>
    <row r="171" spans="1:3" x14ac:dyDescent="0.25">
      <c r="A171" s="2" t="s">
        <v>71</v>
      </c>
      <c r="B171" t="s">
        <v>41</v>
      </c>
      <c r="C171" s="2" t="s">
        <v>46</v>
      </c>
    </row>
    <row r="172" spans="1:3" x14ac:dyDescent="0.25">
      <c r="A172" s="2" t="s">
        <v>71</v>
      </c>
      <c r="B172" t="s">
        <v>76</v>
      </c>
      <c r="C172" s="2" t="s">
        <v>350</v>
      </c>
    </row>
    <row r="173" spans="1:3" x14ac:dyDescent="0.25">
      <c r="A173" s="2" t="s">
        <v>71</v>
      </c>
      <c r="B173" t="s">
        <v>44</v>
      </c>
      <c r="C173">
        <v>13.29</v>
      </c>
    </row>
    <row r="174" spans="1:3" x14ac:dyDescent="0.25">
      <c r="A174" s="2" t="s">
        <v>71</v>
      </c>
      <c r="B174" t="s">
        <v>77</v>
      </c>
      <c r="C174" s="2" t="s">
        <v>79</v>
      </c>
    </row>
    <row r="175" spans="1:3" x14ac:dyDescent="0.25">
      <c r="A175" s="2" t="s">
        <v>19</v>
      </c>
      <c r="B175" t="s">
        <v>40</v>
      </c>
      <c r="C175" t="b">
        <v>0</v>
      </c>
    </row>
    <row r="176" spans="1:3" x14ac:dyDescent="0.25">
      <c r="A176" s="2" t="s">
        <v>19</v>
      </c>
      <c r="B176" t="s">
        <v>41</v>
      </c>
      <c r="C176" s="2" t="s">
        <v>47</v>
      </c>
    </row>
    <row r="177" spans="1:3" x14ac:dyDescent="0.25">
      <c r="A177" s="2" t="s">
        <v>19</v>
      </c>
      <c r="B177" t="s">
        <v>76</v>
      </c>
      <c r="C177" s="2" t="s">
        <v>351</v>
      </c>
    </row>
    <row r="178" spans="1:3" x14ac:dyDescent="0.25">
      <c r="A178" s="2" t="s">
        <v>19</v>
      </c>
      <c r="B178" t="s">
        <v>44</v>
      </c>
      <c r="C178">
        <v>6.86</v>
      </c>
    </row>
    <row r="179" spans="1:3" x14ac:dyDescent="0.25">
      <c r="A179" s="2" t="s">
        <v>19</v>
      </c>
      <c r="B179" t="s">
        <v>77</v>
      </c>
      <c r="C179" s="2" t="s">
        <v>175</v>
      </c>
    </row>
    <row r="180" spans="1:3" x14ac:dyDescent="0.25">
      <c r="A180" s="2" t="s">
        <v>20</v>
      </c>
      <c r="B180" t="s">
        <v>40</v>
      </c>
      <c r="C180" t="b">
        <v>0</v>
      </c>
    </row>
    <row r="181" spans="1:3" x14ac:dyDescent="0.25">
      <c r="A181" s="2" t="s">
        <v>20</v>
      </c>
      <c r="B181" t="s">
        <v>41</v>
      </c>
      <c r="C181" s="2" t="s">
        <v>48</v>
      </c>
    </row>
    <row r="182" spans="1:3" x14ac:dyDescent="0.25">
      <c r="A182" s="2" t="s">
        <v>20</v>
      </c>
      <c r="B182" t="s">
        <v>76</v>
      </c>
      <c r="C182" s="2" t="s">
        <v>352</v>
      </c>
    </row>
    <row r="183" spans="1:3" x14ac:dyDescent="0.25">
      <c r="A183" s="2" t="s">
        <v>20</v>
      </c>
      <c r="B183" t="s">
        <v>44</v>
      </c>
      <c r="C183">
        <v>6.86</v>
      </c>
    </row>
    <row r="184" spans="1:3" x14ac:dyDescent="0.25">
      <c r="A184" s="2" t="s">
        <v>20</v>
      </c>
      <c r="B184" t="s">
        <v>77</v>
      </c>
      <c r="C184" s="2" t="s">
        <v>176</v>
      </c>
    </row>
    <row r="185" spans="1:3" x14ac:dyDescent="0.25">
      <c r="A185" s="2" t="s">
        <v>21</v>
      </c>
      <c r="B185" t="s">
        <v>40</v>
      </c>
      <c r="C185" t="b">
        <v>0</v>
      </c>
    </row>
    <row r="186" spans="1:3" x14ac:dyDescent="0.25">
      <c r="A186" s="2" t="s">
        <v>21</v>
      </c>
      <c r="B186" t="s">
        <v>41</v>
      </c>
      <c r="C186" s="2" t="s">
        <v>49</v>
      </c>
    </row>
    <row r="187" spans="1:3" x14ac:dyDescent="0.25">
      <c r="A187" s="2" t="s">
        <v>21</v>
      </c>
      <c r="B187" t="s">
        <v>76</v>
      </c>
      <c r="C187" s="2" t="s">
        <v>353</v>
      </c>
    </row>
    <row r="188" spans="1:3" x14ac:dyDescent="0.25">
      <c r="A188" s="2" t="s">
        <v>21</v>
      </c>
      <c r="B188" t="s">
        <v>44</v>
      </c>
      <c r="C188">
        <v>13.86</v>
      </c>
    </row>
    <row r="189" spans="1:3" x14ac:dyDescent="0.25">
      <c r="A189" s="2" t="s">
        <v>21</v>
      </c>
      <c r="B189" t="s">
        <v>77</v>
      </c>
      <c r="C189" s="2" t="s">
        <v>151</v>
      </c>
    </row>
    <row r="190" spans="1:3" x14ac:dyDescent="0.25">
      <c r="A190" s="2" t="s">
        <v>72</v>
      </c>
      <c r="B190" t="s">
        <v>40</v>
      </c>
      <c r="C190" t="b">
        <v>0</v>
      </c>
    </row>
    <row r="191" spans="1:3" x14ac:dyDescent="0.25">
      <c r="A191" s="2" t="s">
        <v>72</v>
      </c>
      <c r="B191" t="s">
        <v>41</v>
      </c>
      <c r="C191" s="2" t="s">
        <v>50</v>
      </c>
    </row>
    <row r="192" spans="1:3" x14ac:dyDescent="0.25">
      <c r="A192" s="2" t="s">
        <v>72</v>
      </c>
      <c r="B192" t="s">
        <v>76</v>
      </c>
      <c r="C192" s="2" t="s">
        <v>354</v>
      </c>
    </row>
    <row r="193" spans="1:3" x14ac:dyDescent="0.25">
      <c r="A193" s="2" t="s">
        <v>72</v>
      </c>
      <c r="B193" t="s">
        <v>44</v>
      </c>
      <c r="C193">
        <v>6.86</v>
      </c>
    </row>
    <row r="194" spans="1:3" x14ac:dyDescent="0.25">
      <c r="A194" s="2" t="s">
        <v>72</v>
      </c>
      <c r="B194" t="s">
        <v>77</v>
      </c>
      <c r="C194" s="2" t="s">
        <v>175</v>
      </c>
    </row>
    <row r="195" spans="1:3" x14ac:dyDescent="0.25">
      <c r="A195" s="2" t="s">
        <v>73</v>
      </c>
      <c r="B195" t="s">
        <v>40</v>
      </c>
      <c r="C195" t="b">
        <v>0</v>
      </c>
    </row>
    <row r="196" spans="1:3" x14ac:dyDescent="0.25">
      <c r="A196" s="2" t="s">
        <v>73</v>
      </c>
      <c r="B196" t="s">
        <v>41</v>
      </c>
      <c r="C196" s="2" t="s">
        <v>51</v>
      </c>
    </row>
    <row r="197" spans="1:3" x14ac:dyDescent="0.25">
      <c r="A197" s="2" t="s">
        <v>73</v>
      </c>
      <c r="B197" t="s">
        <v>76</v>
      </c>
      <c r="C197" s="2" t="s">
        <v>355</v>
      </c>
    </row>
    <row r="198" spans="1:3" x14ac:dyDescent="0.25">
      <c r="A198" s="2" t="s">
        <v>73</v>
      </c>
      <c r="B198" t="s">
        <v>44</v>
      </c>
      <c r="C198">
        <v>6.86</v>
      </c>
    </row>
    <row r="199" spans="1:3" x14ac:dyDescent="0.25">
      <c r="A199" s="2" t="s">
        <v>73</v>
      </c>
      <c r="B199" t="s">
        <v>77</v>
      </c>
      <c r="C199" s="2" t="s">
        <v>175</v>
      </c>
    </row>
    <row r="200" spans="1:3" x14ac:dyDescent="0.25">
      <c r="A200" s="2" t="s">
        <v>74</v>
      </c>
      <c r="B200" t="s">
        <v>40</v>
      </c>
      <c r="C200" t="b">
        <v>0</v>
      </c>
    </row>
    <row r="201" spans="1:3" x14ac:dyDescent="0.25">
      <c r="A201" s="2" t="s">
        <v>74</v>
      </c>
      <c r="B201" t="s">
        <v>41</v>
      </c>
      <c r="C201" s="2" t="s">
        <v>52</v>
      </c>
    </row>
    <row r="202" spans="1:3" x14ac:dyDescent="0.25">
      <c r="A202" s="2" t="s">
        <v>74</v>
      </c>
      <c r="B202" t="s">
        <v>76</v>
      </c>
      <c r="C202" s="2" t="s">
        <v>356</v>
      </c>
    </row>
    <row r="203" spans="1:3" x14ac:dyDescent="0.25">
      <c r="A203" s="2" t="s">
        <v>74</v>
      </c>
      <c r="B203" t="s">
        <v>44</v>
      </c>
      <c r="C203">
        <v>6.86</v>
      </c>
    </row>
    <row r="204" spans="1:3" x14ac:dyDescent="0.25">
      <c r="A204" s="2" t="s">
        <v>74</v>
      </c>
      <c r="B204" t="s">
        <v>77</v>
      </c>
      <c r="C204" s="2" t="s">
        <v>175</v>
      </c>
    </row>
    <row r="205" spans="1:3" x14ac:dyDescent="0.25">
      <c r="A205" s="2" t="s">
        <v>25</v>
      </c>
      <c r="B205" t="s">
        <v>40</v>
      </c>
      <c r="C205" t="b">
        <v>0</v>
      </c>
    </row>
    <row r="206" spans="1:3" x14ac:dyDescent="0.25">
      <c r="A206" s="2" t="s">
        <v>25</v>
      </c>
      <c r="B206" t="s">
        <v>41</v>
      </c>
      <c r="C206" s="2" t="s">
        <v>53</v>
      </c>
    </row>
    <row r="207" spans="1:3" x14ac:dyDescent="0.25">
      <c r="A207" s="2" t="s">
        <v>25</v>
      </c>
      <c r="B207" t="s">
        <v>76</v>
      </c>
      <c r="C207" s="2" t="s">
        <v>357</v>
      </c>
    </row>
    <row r="208" spans="1:3" x14ac:dyDescent="0.25">
      <c r="A208" s="2" t="s">
        <v>25</v>
      </c>
      <c r="B208" t="s">
        <v>44</v>
      </c>
      <c r="C208">
        <v>9.43</v>
      </c>
    </row>
    <row r="209" spans="1:3" x14ac:dyDescent="0.25">
      <c r="A209" s="2" t="s">
        <v>25</v>
      </c>
      <c r="B209" t="s">
        <v>77</v>
      </c>
      <c r="C209" s="2" t="s">
        <v>177</v>
      </c>
    </row>
    <row r="210" spans="1:3" x14ac:dyDescent="0.25">
      <c r="A210" s="2" t="s">
        <v>80</v>
      </c>
      <c r="B210" t="s">
        <v>40</v>
      </c>
      <c r="C210" t="b">
        <v>0</v>
      </c>
    </row>
    <row r="211" spans="1:3" x14ac:dyDescent="0.25">
      <c r="A211" s="2" t="s">
        <v>80</v>
      </c>
      <c r="B211" t="s">
        <v>41</v>
      </c>
      <c r="C211" s="2" t="s">
        <v>54</v>
      </c>
    </row>
    <row r="212" spans="1:3" x14ac:dyDescent="0.25">
      <c r="A212" s="2" t="s">
        <v>80</v>
      </c>
      <c r="B212" t="s">
        <v>76</v>
      </c>
      <c r="C212" s="2" t="s">
        <v>358</v>
      </c>
    </row>
    <row r="213" spans="1:3" x14ac:dyDescent="0.25">
      <c r="A213" s="2" t="s">
        <v>80</v>
      </c>
      <c r="B213" t="s">
        <v>44</v>
      </c>
      <c r="C213">
        <v>15.14</v>
      </c>
    </row>
    <row r="214" spans="1:3" x14ac:dyDescent="0.25">
      <c r="A214" s="2" t="s">
        <v>81</v>
      </c>
      <c r="B214" t="s">
        <v>40</v>
      </c>
      <c r="C214" t="b">
        <v>0</v>
      </c>
    </row>
    <row r="215" spans="1:3" x14ac:dyDescent="0.25">
      <c r="A215" s="2" t="s">
        <v>81</v>
      </c>
      <c r="B215" t="s">
        <v>41</v>
      </c>
      <c r="C215" s="2" t="s">
        <v>55</v>
      </c>
    </row>
    <row r="216" spans="1:3" x14ac:dyDescent="0.25">
      <c r="A216" s="2" t="s">
        <v>81</v>
      </c>
      <c r="B216" t="s">
        <v>76</v>
      </c>
      <c r="C216" s="2" t="s">
        <v>359</v>
      </c>
    </row>
    <row r="217" spans="1:3" x14ac:dyDescent="0.25">
      <c r="A217" s="2" t="s">
        <v>81</v>
      </c>
      <c r="B217" t="s">
        <v>44</v>
      </c>
      <c r="C217">
        <v>9.14</v>
      </c>
    </row>
    <row r="218" spans="1:3" x14ac:dyDescent="0.25">
      <c r="A218" s="2" t="s">
        <v>81</v>
      </c>
      <c r="B218" t="s">
        <v>77</v>
      </c>
      <c r="C218" s="2" t="s">
        <v>175</v>
      </c>
    </row>
    <row r="219" spans="1:3" x14ac:dyDescent="0.25">
      <c r="A219" s="2" t="s">
        <v>82</v>
      </c>
      <c r="B219" t="s">
        <v>40</v>
      </c>
      <c r="C219" t="b">
        <v>0</v>
      </c>
    </row>
    <row r="220" spans="1:3" x14ac:dyDescent="0.25">
      <c r="A220" s="2" t="s">
        <v>82</v>
      </c>
      <c r="B220" t="s">
        <v>41</v>
      </c>
      <c r="C220" s="2" t="s">
        <v>56</v>
      </c>
    </row>
    <row r="221" spans="1:3" x14ac:dyDescent="0.25">
      <c r="A221" s="2" t="s">
        <v>82</v>
      </c>
      <c r="B221" t="s">
        <v>76</v>
      </c>
      <c r="C221" s="2" t="s">
        <v>360</v>
      </c>
    </row>
    <row r="222" spans="1:3" x14ac:dyDescent="0.25">
      <c r="A222" s="2" t="s">
        <v>82</v>
      </c>
      <c r="B222" t="s">
        <v>44</v>
      </c>
      <c r="C222">
        <v>9.57</v>
      </c>
    </row>
    <row r="223" spans="1:3" x14ac:dyDescent="0.25">
      <c r="A223" s="2" t="s">
        <v>83</v>
      </c>
      <c r="B223" t="s">
        <v>40</v>
      </c>
      <c r="C223" t="b">
        <v>0</v>
      </c>
    </row>
    <row r="224" spans="1:3" x14ac:dyDescent="0.25">
      <c r="A224" s="2" t="s">
        <v>83</v>
      </c>
      <c r="B224" t="s">
        <v>41</v>
      </c>
      <c r="C224" s="2" t="s">
        <v>57</v>
      </c>
    </row>
    <row r="225" spans="1:3" x14ac:dyDescent="0.25">
      <c r="A225" s="2" t="s">
        <v>83</v>
      </c>
      <c r="B225" t="s">
        <v>76</v>
      </c>
      <c r="C225" s="2" t="s">
        <v>361</v>
      </c>
    </row>
    <row r="226" spans="1:3" x14ac:dyDescent="0.25">
      <c r="A226" s="2" t="s">
        <v>83</v>
      </c>
      <c r="B226" t="s">
        <v>44</v>
      </c>
      <c r="C226">
        <v>8.2899999999999991</v>
      </c>
    </row>
    <row r="227" spans="1:3" x14ac:dyDescent="0.25">
      <c r="A227" s="2" t="s">
        <v>83</v>
      </c>
      <c r="B227" t="s">
        <v>77</v>
      </c>
      <c r="C227" s="2" t="s">
        <v>175</v>
      </c>
    </row>
    <row r="228" spans="1:3" x14ac:dyDescent="0.25">
      <c r="A228" s="2" t="s">
        <v>84</v>
      </c>
      <c r="B228" t="s">
        <v>40</v>
      </c>
      <c r="C228" t="b">
        <v>0</v>
      </c>
    </row>
    <row r="229" spans="1:3" x14ac:dyDescent="0.25">
      <c r="A229" s="2" t="s">
        <v>84</v>
      </c>
      <c r="B229" t="s">
        <v>41</v>
      </c>
      <c r="C229" s="2" t="s">
        <v>58</v>
      </c>
    </row>
    <row r="230" spans="1:3" x14ac:dyDescent="0.25">
      <c r="A230" s="2" t="s">
        <v>84</v>
      </c>
      <c r="B230" t="s">
        <v>76</v>
      </c>
      <c r="C230" s="2" t="s">
        <v>362</v>
      </c>
    </row>
    <row r="231" spans="1:3" x14ac:dyDescent="0.25">
      <c r="A231" s="2" t="s">
        <v>84</v>
      </c>
      <c r="B231" t="s">
        <v>44</v>
      </c>
      <c r="C231">
        <v>7.86</v>
      </c>
    </row>
    <row r="232" spans="1:3" x14ac:dyDescent="0.25">
      <c r="A232" s="2" t="s">
        <v>84</v>
      </c>
      <c r="B232" t="s">
        <v>77</v>
      </c>
      <c r="C232" s="2" t="s">
        <v>175</v>
      </c>
    </row>
    <row r="233" spans="1:3" x14ac:dyDescent="0.25">
      <c r="A233" s="2" t="s">
        <v>85</v>
      </c>
      <c r="B233" t="s">
        <v>40</v>
      </c>
      <c r="C233" t="b">
        <v>0</v>
      </c>
    </row>
    <row r="234" spans="1:3" x14ac:dyDescent="0.25">
      <c r="A234" s="2" t="s">
        <v>85</v>
      </c>
      <c r="B234" t="s">
        <v>41</v>
      </c>
      <c r="C234" s="2" t="s">
        <v>59</v>
      </c>
    </row>
    <row r="235" spans="1:3" x14ac:dyDescent="0.25">
      <c r="A235" s="2" t="s">
        <v>85</v>
      </c>
      <c r="B235" t="s">
        <v>76</v>
      </c>
      <c r="C235" s="2" t="s">
        <v>363</v>
      </c>
    </row>
    <row r="236" spans="1:3" x14ac:dyDescent="0.25">
      <c r="A236" s="2" t="s">
        <v>85</v>
      </c>
      <c r="B236" t="s">
        <v>44</v>
      </c>
      <c r="C236">
        <v>14.14</v>
      </c>
    </row>
    <row r="237" spans="1:3" x14ac:dyDescent="0.25">
      <c r="A237" s="2" t="s">
        <v>86</v>
      </c>
      <c r="B237" t="s">
        <v>40</v>
      </c>
      <c r="C237" t="b">
        <v>0</v>
      </c>
    </row>
    <row r="238" spans="1:3" x14ac:dyDescent="0.25">
      <c r="A238" s="2" t="s">
        <v>86</v>
      </c>
      <c r="B238" t="s">
        <v>41</v>
      </c>
      <c r="C238" s="2" t="s">
        <v>60</v>
      </c>
    </row>
    <row r="239" spans="1:3" x14ac:dyDescent="0.25">
      <c r="A239" s="2" t="s">
        <v>86</v>
      </c>
      <c r="B239" t="s">
        <v>76</v>
      </c>
      <c r="C239" s="2" t="s">
        <v>364</v>
      </c>
    </row>
    <row r="240" spans="1:3" x14ac:dyDescent="0.25">
      <c r="A240" s="2" t="s">
        <v>86</v>
      </c>
      <c r="B240" t="s">
        <v>44</v>
      </c>
      <c r="C240">
        <v>19.71</v>
      </c>
    </row>
    <row r="241" spans="1:3" x14ac:dyDescent="0.25">
      <c r="A241" s="2" t="s">
        <v>86</v>
      </c>
      <c r="B241" t="s">
        <v>77</v>
      </c>
      <c r="C241" s="2" t="s">
        <v>178</v>
      </c>
    </row>
    <row r="242" spans="1:3" x14ac:dyDescent="0.25">
      <c r="A242" s="2" t="s">
        <v>87</v>
      </c>
      <c r="B242" t="s">
        <v>40</v>
      </c>
      <c r="C242" t="b">
        <v>0</v>
      </c>
    </row>
    <row r="243" spans="1:3" x14ac:dyDescent="0.25">
      <c r="A243" s="2" t="s">
        <v>87</v>
      </c>
      <c r="B243" t="s">
        <v>41</v>
      </c>
      <c r="C243" s="2" t="s">
        <v>61</v>
      </c>
    </row>
    <row r="244" spans="1:3" x14ac:dyDescent="0.25">
      <c r="A244" s="2" t="s">
        <v>87</v>
      </c>
      <c r="B244" t="s">
        <v>76</v>
      </c>
      <c r="C244" s="2" t="s">
        <v>365</v>
      </c>
    </row>
    <row r="245" spans="1:3" x14ac:dyDescent="0.25">
      <c r="A245" s="2" t="s">
        <v>87</v>
      </c>
      <c r="B245" t="s">
        <v>44</v>
      </c>
      <c r="C245">
        <v>19.29</v>
      </c>
    </row>
    <row r="246" spans="1:3" x14ac:dyDescent="0.25">
      <c r="A246" s="2" t="s">
        <v>87</v>
      </c>
      <c r="B246" t="s">
        <v>77</v>
      </c>
      <c r="C246" s="2" t="s">
        <v>178</v>
      </c>
    </row>
    <row r="247" spans="1:3" x14ac:dyDescent="0.25">
      <c r="A247" s="2" t="s">
        <v>88</v>
      </c>
      <c r="B247" t="s">
        <v>40</v>
      </c>
      <c r="C247" t="b">
        <v>0</v>
      </c>
    </row>
    <row r="248" spans="1:3" x14ac:dyDescent="0.25">
      <c r="A248" s="2" t="s">
        <v>88</v>
      </c>
      <c r="B248" t="s">
        <v>41</v>
      </c>
      <c r="C248" s="2" t="s">
        <v>62</v>
      </c>
    </row>
    <row r="249" spans="1:3" x14ac:dyDescent="0.25">
      <c r="A249" s="2" t="s">
        <v>88</v>
      </c>
      <c r="B249" t="s">
        <v>76</v>
      </c>
      <c r="C249" s="2" t="s">
        <v>366</v>
      </c>
    </row>
    <row r="250" spans="1:3" x14ac:dyDescent="0.25">
      <c r="A250" s="2" t="s">
        <v>88</v>
      </c>
      <c r="B250" t="s">
        <v>44</v>
      </c>
      <c r="C250">
        <v>26.86</v>
      </c>
    </row>
    <row r="251" spans="1:3" x14ac:dyDescent="0.25">
      <c r="A251" s="2" t="s">
        <v>88</v>
      </c>
      <c r="B251" t="s">
        <v>77</v>
      </c>
      <c r="C251" s="2" t="s">
        <v>151</v>
      </c>
    </row>
    <row r="252" spans="1:3" x14ac:dyDescent="0.25">
      <c r="A252" s="2" t="s">
        <v>89</v>
      </c>
      <c r="B252" t="s">
        <v>40</v>
      </c>
      <c r="C252" t="b">
        <v>0</v>
      </c>
    </row>
    <row r="253" spans="1:3" x14ac:dyDescent="0.25">
      <c r="A253" s="2" t="s">
        <v>89</v>
      </c>
      <c r="B253" t="s">
        <v>41</v>
      </c>
      <c r="C253" s="2" t="s">
        <v>119</v>
      </c>
    </row>
    <row r="254" spans="1:3" x14ac:dyDescent="0.25">
      <c r="A254" s="2" t="s">
        <v>89</v>
      </c>
      <c r="B254" t="s">
        <v>76</v>
      </c>
      <c r="C254" s="2" t="s">
        <v>367</v>
      </c>
    </row>
    <row r="255" spans="1:3" x14ac:dyDescent="0.25">
      <c r="A255" s="2" t="s">
        <v>89</v>
      </c>
      <c r="B255" t="s">
        <v>44</v>
      </c>
      <c r="C255">
        <v>26.43</v>
      </c>
    </row>
    <row r="256" spans="1:3" x14ac:dyDescent="0.25">
      <c r="A256" s="2" t="s">
        <v>89</v>
      </c>
      <c r="B256" t="s">
        <v>77</v>
      </c>
      <c r="C256" s="2" t="s">
        <v>151</v>
      </c>
    </row>
    <row r="257" spans="1:3" x14ac:dyDescent="0.25">
      <c r="A257" s="2" t="s">
        <v>90</v>
      </c>
      <c r="B257" t="s">
        <v>40</v>
      </c>
      <c r="C257" t="b">
        <v>0</v>
      </c>
    </row>
    <row r="258" spans="1:3" x14ac:dyDescent="0.25">
      <c r="A258" s="2" t="s">
        <v>90</v>
      </c>
      <c r="B258" t="s">
        <v>41</v>
      </c>
      <c r="C258" s="2" t="s">
        <v>120</v>
      </c>
    </row>
    <row r="259" spans="1:3" x14ac:dyDescent="0.25">
      <c r="A259" s="2" t="s">
        <v>90</v>
      </c>
      <c r="B259" t="s">
        <v>76</v>
      </c>
      <c r="C259" s="2" t="s">
        <v>368</v>
      </c>
    </row>
    <row r="260" spans="1:3" x14ac:dyDescent="0.25">
      <c r="A260" s="2" t="s">
        <v>90</v>
      </c>
      <c r="B260" t="s">
        <v>44</v>
      </c>
      <c r="C260">
        <v>6.86</v>
      </c>
    </row>
    <row r="261" spans="1:3" x14ac:dyDescent="0.25">
      <c r="A261" s="2" t="s">
        <v>90</v>
      </c>
      <c r="B261" t="s">
        <v>77</v>
      </c>
      <c r="C261" s="2" t="s">
        <v>175</v>
      </c>
    </row>
    <row r="262" spans="1:3" x14ac:dyDescent="0.25">
      <c r="A262" s="2" t="s">
        <v>91</v>
      </c>
      <c r="B262" t="s">
        <v>40</v>
      </c>
      <c r="C262" t="b">
        <v>0</v>
      </c>
    </row>
    <row r="263" spans="1:3" x14ac:dyDescent="0.25">
      <c r="A263" s="2" t="s">
        <v>91</v>
      </c>
      <c r="B263" t="s">
        <v>41</v>
      </c>
      <c r="C263" s="2" t="s">
        <v>121</v>
      </c>
    </row>
    <row r="264" spans="1:3" x14ac:dyDescent="0.25">
      <c r="A264" s="2" t="s">
        <v>91</v>
      </c>
      <c r="B264" t="s">
        <v>76</v>
      </c>
      <c r="C264" s="2" t="s">
        <v>369</v>
      </c>
    </row>
    <row r="265" spans="1:3" x14ac:dyDescent="0.25">
      <c r="A265" s="2" t="s">
        <v>91</v>
      </c>
      <c r="B265" t="s">
        <v>44</v>
      </c>
      <c r="C265">
        <v>6.86</v>
      </c>
    </row>
    <row r="266" spans="1:3" x14ac:dyDescent="0.25">
      <c r="A266" s="2" t="s">
        <v>91</v>
      </c>
      <c r="B266" t="s">
        <v>77</v>
      </c>
      <c r="C266" s="2" t="s">
        <v>175</v>
      </c>
    </row>
    <row r="267" spans="1:3" x14ac:dyDescent="0.25">
      <c r="A267" s="2" t="s">
        <v>92</v>
      </c>
      <c r="B267" t="s">
        <v>40</v>
      </c>
      <c r="C267" t="b">
        <v>0</v>
      </c>
    </row>
    <row r="268" spans="1:3" x14ac:dyDescent="0.25">
      <c r="A268" s="2" t="s">
        <v>92</v>
      </c>
      <c r="B268" t="s">
        <v>41</v>
      </c>
      <c r="C268" s="2" t="s">
        <v>122</v>
      </c>
    </row>
    <row r="269" spans="1:3" x14ac:dyDescent="0.25">
      <c r="A269" s="2" t="s">
        <v>92</v>
      </c>
      <c r="B269" t="s">
        <v>76</v>
      </c>
      <c r="C269" s="2" t="s">
        <v>370</v>
      </c>
    </row>
    <row r="270" spans="1:3" x14ac:dyDescent="0.25">
      <c r="A270" s="2" t="s">
        <v>92</v>
      </c>
      <c r="B270" t="s">
        <v>44</v>
      </c>
      <c r="C270">
        <v>16.86</v>
      </c>
    </row>
    <row r="271" spans="1:3" x14ac:dyDescent="0.25">
      <c r="A271" s="2" t="s">
        <v>92</v>
      </c>
      <c r="B271" t="s">
        <v>77</v>
      </c>
      <c r="C271" s="2" t="s">
        <v>178</v>
      </c>
    </row>
    <row r="272" spans="1:3" x14ac:dyDescent="0.25">
      <c r="A272" s="2" t="s">
        <v>93</v>
      </c>
      <c r="B272" t="s">
        <v>40</v>
      </c>
      <c r="C272" t="b">
        <v>0</v>
      </c>
    </row>
    <row r="273" spans="1:3" x14ac:dyDescent="0.25">
      <c r="A273" s="2" t="s">
        <v>93</v>
      </c>
      <c r="B273" t="s">
        <v>41</v>
      </c>
      <c r="C273" s="2" t="s">
        <v>123</v>
      </c>
    </row>
    <row r="274" spans="1:3" x14ac:dyDescent="0.25">
      <c r="A274" s="2" t="s">
        <v>93</v>
      </c>
      <c r="B274" t="s">
        <v>76</v>
      </c>
      <c r="C274" s="2" t="s">
        <v>371</v>
      </c>
    </row>
    <row r="275" spans="1:3" x14ac:dyDescent="0.25">
      <c r="A275" s="2" t="s">
        <v>93</v>
      </c>
      <c r="B275" t="s">
        <v>44</v>
      </c>
      <c r="C275">
        <v>17.86</v>
      </c>
    </row>
    <row r="276" spans="1:3" x14ac:dyDescent="0.25">
      <c r="A276" s="2" t="s">
        <v>93</v>
      </c>
      <c r="B276" t="s">
        <v>77</v>
      </c>
      <c r="C276" s="2" t="s">
        <v>178</v>
      </c>
    </row>
    <row r="277" spans="1:3" x14ac:dyDescent="0.25">
      <c r="A277" s="2" t="s">
        <v>94</v>
      </c>
      <c r="B277" t="s">
        <v>40</v>
      </c>
      <c r="C277" t="b">
        <v>0</v>
      </c>
    </row>
    <row r="278" spans="1:3" x14ac:dyDescent="0.25">
      <c r="A278" s="2" t="s">
        <v>94</v>
      </c>
      <c r="B278" t="s">
        <v>41</v>
      </c>
      <c r="C278" s="2" t="s">
        <v>124</v>
      </c>
    </row>
    <row r="279" spans="1:3" x14ac:dyDescent="0.25">
      <c r="A279" s="2" t="s">
        <v>94</v>
      </c>
      <c r="B279" t="s">
        <v>76</v>
      </c>
      <c r="C279" s="2" t="s">
        <v>372</v>
      </c>
    </row>
    <row r="280" spans="1:3" x14ac:dyDescent="0.25">
      <c r="A280" s="2" t="s">
        <v>94</v>
      </c>
      <c r="B280" t="s">
        <v>44</v>
      </c>
      <c r="C280">
        <v>23.86</v>
      </c>
    </row>
    <row r="281" spans="1:3" x14ac:dyDescent="0.25">
      <c r="A281" s="2" t="s">
        <v>94</v>
      </c>
      <c r="B281" t="s">
        <v>77</v>
      </c>
      <c r="C281" s="2" t="s">
        <v>151</v>
      </c>
    </row>
    <row r="282" spans="1:3" x14ac:dyDescent="0.25">
      <c r="A282" s="2" t="s">
        <v>95</v>
      </c>
      <c r="B282" t="s">
        <v>40</v>
      </c>
      <c r="C282" t="b">
        <v>0</v>
      </c>
    </row>
    <row r="283" spans="1:3" x14ac:dyDescent="0.25">
      <c r="A283" s="2" t="s">
        <v>95</v>
      </c>
      <c r="B283" t="s">
        <v>41</v>
      </c>
      <c r="C283" s="2" t="s">
        <v>125</v>
      </c>
    </row>
    <row r="284" spans="1:3" x14ac:dyDescent="0.25">
      <c r="A284" s="2" t="s">
        <v>95</v>
      </c>
      <c r="B284" t="s">
        <v>76</v>
      </c>
      <c r="C284" s="2" t="s">
        <v>373</v>
      </c>
    </row>
    <row r="285" spans="1:3" x14ac:dyDescent="0.25">
      <c r="A285" s="2" t="s">
        <v>95</v>
      </c>
      <c r="B285" t="s">
        <v>44</v>
      </c>
      <c r="C285">
        <v>25</v>
      </c>
    </row>
    <row r="286" spans="1:3" x14ac:dyDescent="0.25">
      <c r="A286" s="2" t="s">
        <v>95</v>
      </c>
      <c r="B286" t="s">
        <v>77</v>
      </c>
      <c r="C286" s="2" t="s">
        <v>151</v>
      </c>
    </row>
    <row r="287" spans="1:3" x14ac:dyDescent="0.25">
      <c r="A287" s="2" t="s">
        <v>96</v>
      </c>
      <c r="B287" t="s">
        <v>40</v>
      </c>
      <c r="C287" t="b">
        <v>0</v>
      </c>
    </row>
    <row r="288" spans="1:3" x14ac:dyDescent="0.25">
      <c r="A288" s="2" t="s">
        <v>96</v>
      </c>
      <c r="B288" t="s">
        <v>41</v>
      </c>
      <c r="C288" s="2" t="s">
        <v>126</v>
      </c>
    </row>
    <row r="289" spans="1:3" x14ac:dyDescent="0.25">
      <c r="A289" s="2" t="s">
        <v>96</v>
      </c>
      <c r="B289" t="s">
        <v>76</v>
      </c>
      <c r="C289" s="2" t="s">
        <v>374</v>
      </c>
    </row>
    <row r="290" spans="1:3" x14ac:dyDescent="0.25">
      <c r="A290" s="2" t="s">
        <v>96</v>
      </c>
      <c r="B290" t="s">
        <v>44</v>
      </c>
      <c r="C290">
        <v>19.29</v>
      </c>
    </row>
    <row r="291" spans="1:3" x14ac:dyDescent="0.25">
      <c r="A291" s="2" t="s">
        <v>96</v>
      </c>
      <c r="B291" t="s">
        <v>77</v>
      </c>
      <c r="C291" s="2" t="s">
        <v>177</v>
      </c>
    </row>
    <row r="292" spans="1:3" x14ac:dyDescent="0.25">
      <c r="A292" s="2" t="s">
        <v>97</v>
      </c>
      <c r="B292" t="s">
        <v>40</v>
      </c>
      <c r="C292" t="b">
        <v>0</v>
      </c>
    </row>
    <row r="293" spans="1:3" x14ac:dyDescent="0.25">
      <c r="A293" s="2" t="s">
        <v>97</v>
      </c>
      <c r="B293" t="s">
        <v>41</v>
      </c>
      <c r="C293" s="2" t="s">
        <v>127</v>
      </c>
    </row>
    <row r="294" spans="1:3" x14ac:dyDescent="0.25">
      <c r="A294" s="2" t="s">
        <v>97</v>
      </c>
      <c r="B294" t="s">
        <v>76</v>
      </c>
      <c r="C294" s="2" t="s">
        <v>375</v>
      </c>
    </row>
    <row r="295" spans="1:3" x14ac:dyDescent="0.25">
      <c r="A295" s="2" t="s">
        <v>97</v>
      </c>
      <c r="B295" t="s">
        <v>44</v>
      </c>
      <c r="C295">
        <v>18.29</v>
      </c>
    </row>
    <row r="296" spans="1:3" x14ac:dyDescent="0.25">
      <c r="A296" s="2" t="s">
        <v>97</v>
      </c>
      <c r="B296" t="s">
        <v>77</v>
      </c>
      <c r="C296" s="2" t="s">
        <v>175</v>
      </c>
    </row>
    <row r="297" spans="1:3" x14ac:dyDescent="0.25">
      <c r="A297" s="2" t="s">
        <v>98</v>
      </c>
      <c r="B297" t="s">
        <v>40</v>
      </c>
      <c r="C297" t="b">
        <v>0</v>
      </c>
    </row>
    <row r="298" spans="1:3" x14ac:dyDescent="0.25">
      <c r="A298" s="2" t="s">
        <v>98</v>
      </c>
      <c r="B298" t="s">
        <v>41</v>
      </c>
      <c r="C298" s="2" t="s">
        <v>128</v>
      </c>
    </row>
    <row r="299" spans="1:3" x14ac:dyDescent="0.25">
      <c r="A299" s="2" t="s">
        <v>98</v>
      </c>
      <c r="B299" t="s">
        <v>76</v>
      </c>
      <c r="C299" s="2" t="s">
        <v>376</v>
      </c>
    </row>
    <row r="300" spans="1:3" x14ac:dyDescent="0.25">
      <c r="A300" s="2" t="s">
        <v>98</v>
      </c>
      <c r="B300" t="s">
        <v>44</v>
      </c>
      <c r="C300">
        <v>6.29</v>
      </c>
    </row>
    <row r="301" spans="1:3" x14ac:dyDescent="0.25">
      <c r="A301" s="2" t="s">
        <v>99</v>
      </c>
      <c r="B301" t="s">
        <v>40</v>
      </c>
      <c r="C301" t="b">
        <v>0</v>
      </c>
    </row>
    <row r="302" spans="1:3" x14ac:dyDescent="0.25">
      <c r="A302" s="2" t="s">
        <v>99</v>
      </c>
      <c r="B302" t="s">
        <v>41</v>
      </c>
      <c r="C302" s="2" t="s">
        <v>129</v>
      </c>
    </row>
    <row r="303" spans="1:3" x14ac:dyDescent="0.25">
      <c r="A303" s="2" t="s">
        <v>99</v>
      </c>
      <c r="B303" t="s">
        <v>76</v>
      </c>
      <c r="C303" s="2" t="s">
        <v>377</v>
      </c>
    </row>
    <row r="304" spans="1:3" x14ac:dyDescent="0.25">
      <c r="A304" s="2" t="s">
        <v>99</v>
      </c>
      <c r="B304" t="s">
        <v>44</v>
      </c>
      <c r="C304">
        <v>4.29</v>
      </c>
    </row>
    <row r="305" spans="1:3" x14ac:dyDescent="0.25">
      <c r="A305" s="2" t="s">
        <v>100</v>
      </c>
      <c r="B305" t="s">
        <v>40</v>
      </c>
      <c r="C305" t="b">
        <v>0</v>
      </c>
    </row>
    <row r="306" spans="1:3" x14ac:dyDescent="0.25">
      <c r="A306" s="2" t="s">
        <v>100</v>
      </c>
      <c r="B306" t="s">
        <v>41</v>
      </c>
      <c r="C306" s="2" t="s">
        <v>130</v>
      </c>
    </row>
    <row r="307" spans="1:3" x14ac:dyDescent="0.25">
      <c r="A307" s="2" t="s">
        <v>100</v>
      </c>
      <c r="B307" t="s">
        <v>76</v>
      </c>
      <c r="C307" s="2" t="s">
        <v>378</v>
      </c>
    </row>
    <row r="308" spans="1:3" x14ac:dyDescent="0.25">
      <c r="A308" s="2" t="s">
        <v>100</v>
      </c>
      <c r="B308" t="s">
        <v>44</v>
      </c>
      <c r="C308">
        <v>17</v>
      </c>
    </row>
    <row r="309" spans="1:3" x14ac:dyDescent="0.25">
      <c r="A309" s="2" t="s">
        <v>101</v>
      </c>
      <c r="B309" t="s">
        <v>40</v>
      </c>
      <c r="C309" t="b">
        <v>0</v>
      </c>
    </row>
    <row r="310" spans="1:3" x14ac:dyDescent="0.25">
      <c r="A310" s="2" t="s">
        <v>101</v>
      </c>
      <c r="B310" t="s">
        <v>41</v>
      </c>
      <c r="C310" s="2" t="s">
        <v>131</v>
      </c>
    </row>
    <row r="311" spans="1:3" x14ac:dyDescent="0.25">
      <c r="A311" s="2" t="s">
        <v>101</v>
      </c>
      <c r="B311" t="s">
        <v>76</v>
      </c>
      <c r="C311" s="2" t="s">
        <v>379</v>
      </c>
    </row>
    <row r="312" spans="1:3" x14ac:dyDescent="0.25">
      <c r="A312" s="2" t="s">
        <v>101</v>
      </c>
      <c r="B312" t="s">
        <v>44</v>
      </c>
      <c r="C312">
        <v>17.43</v>
      </c>
    </row>
    <row r="313" spans="1:3" x14ac:dyDescent="0.25">
      <c r="A313" s="2" t="s">
        <v>102</v>
      </c>
      <c r="B313" t="s">
        <v>40</v>
      </c>
      <c r="C313" t="b">
        <v>0</v>
      </c>
    </row>
    <row r="314" spans="1:3" x14ac:dyDescent="0.25">
      <c r="A314" s="2" t="s">
        <v>102</v>
      </c>
      <c r="B314" t="s">
        <v>41</v>
      </c>
      <c r="C314" s="2" t="s">
        <v>132</v>
      </c>
    </row>
    <row r="315" spans="1:3" x14ac:dyDescent="0.25">
      <c r="A315" s="2" t="s">
        <v>102</v>
      </c>
      <c r="B315" t="s">
        <v>76</v>
      </c>
      <c r="C315" s="2" t="s">
        <v>380</v>
      </c>
    </row>
    <row r="316" spans="1:3" x14ac:dyDescent="0.25">
      <c r="A316" s="2" t="s">
        <v>102</v>
      </c>
      <c r="B316" t="s">
        <v>44</v>
      </c>
      <c r="C316">
        <v>14.43</v>
      </c>
    </row>
    <row r="317" spans="1:3" x14ac:dyDescent="0.25">
      <c r="A317" s="2" t="s">
        <v>103</v>
      </c>
      <c r="B317" t="s">
        <v>40</v>
      </c>
      <c r="C317" t="b">
        <v>0</v>
      </c>
    </row>
    <row r="318" spans="1:3" x14ac:dyDescent="0.25">
      <c r="A318" s="2" t="s">
        <v>103</v>
      </c>
      <c r="B318" t="s">
        <v>41</v>
      </c>
      <c r="C318" s="2" t="s">
        <v>133</v>
      </c>
    </row>
    <row r="319" spans="1:3" x14ac:dyDescent="0.25">
      <c r="A319" s="2" t="s">
        <v>103</v>
      </c>
      <c r="B319" t="s">
        <v>76</v>
      </c>
      <c r="C319" s="2" t="s">
        <v>381</v>
      </c>
    </row>
    <row r="320" spans="1:3" x14ac:dyDescent="0.25">
      <c r="A320" s="2" t="s">
        <v>103</v>
      </c>
      <c r="B320" t="s">
        <v>44</v>
      </c>
      <c r="C320">
        <v>12.86</v>
      </c>
    </row>
    <row r="321" spans="1:3" x14ac:dyDescent="0.25">
      <c r="A321" s="2" t="s">
        <v>104</v>
      </c>
      <c r="B321" t="s">
        <v>40</v>
      </c>
      <c r="C321" t="b">
        <v>0</v>
      </c>
    </row>
    <row r="322" spans="1:3" x14ac:dyDescent="0.25">
      <c r="A322" s="2" t="s">
        <v>104</v>
      </c>
      <c r="B322" t="s">
        <v>41</v>
      </c>
      <c r="C322" s="2" t="s">
        <v>134</v>
      </c>
    </row>
    <row r="323" spans="1:3" x14ac:dyDescent="0.25">
      <c r="A323" s="2" t="s">
        <v>104</v>
      </c>
      <c r="B323" t="s">
        <v>76</v>
      </c>
      <c r="C323" s="2" t="s">
        <v>382</v>
      </c>
    </row>
    <row r="324" spans="1:3" x14ac:dyDescent="0.25">
      <c r="A324" s="2" t="s">
        <v>104</v>
      </c>
      <c r="B324" t="s">
        <v>44</v>
      </c>
      <c r="C324">
        <v>10</v>
      </c>
    </row>
    <row r="325" spans="1:3" x14ac:dyDescent="0.25">
      <c r="A325" s="2" t="s">
        <v>105</v>
      </c>
      <c r="B325" t="s">
        <v>40</v>
      </c>
      <c r="C325" t="b">
        <v>0</v>
      </c>
    </row>
    <row r="326" spans="1:3" x14ac:dyDescent="0.25">
      <c r="A326" s="2" t="s">
        <v>105</v>
      </c>
      <c r="B326" t="s">
        <v>41</v>
      </c>
      <c r="C326" s="2" t="s">
        <v>135</v>
      </c>
    </row>
    <row r="327" spans="1:3" x14ac:dyDescent="0.25">
      <c r="A327" s="2" t="s">
        <v>105</v>
      </c>
      <c r="B327" t="s">
        <v>76</v>
      </c>
      <c r="C327" s="2" t="s">
        <v>383</v>
      </c>
    </row>
    <row r="328" spans="1:3" x14ac:dyDescent="0.25">
      <c r="A328" s="2" t="s">
        <v>105</v>
      </c>
      <c r="B328" t="s">
        <v>44</v>
      </c>
      <c r="C328">
        <v>13</v>
      </c>
    </row>
    <row r="329" spans="1:3" x14ac:dyDescent="0.25">
      <c r="A329" s="2" t="s">
        <v>106</v>
      </c>
      <c r="B329" t="s">
        <v>40</v>
      </c>
      <c r="C329" t="b">
        <v>0</v>
      </c>
    </row>
    <row r="330" spans="1:3" x14ac:dyDescent="0.25">
      <c r="A330" s="2" t="s">
        <v>106</v>
      </c>
      <c r="B330" t="s">
        <v>41</v>
      </c>
      <c r="C330" s="2" t="s">
        <v>136</v>
      </c>
    </row>
    <row r="331" spans="1:3" x14ac:dyDescent="0.25">
      <c r="A331" s="2" t="s">
        <v>106</v>
      </c>
      <c r="B331" t="s">
        <v>76</v>
      </c>
      <c r="C331" s="2" t="s">
        <v>384</v>
      </c>
    </row>
    <row r="332" spans="1:3" x14ac:dyDescent="0.25">
      <c r="A332" s="2" t="s">
        <v>106</v>
      </c>
      <c r="B332" t="s">
        <v>44</v>
      </c>
      <c r="C332">
        <v>13.43</v>
      </c>
    </row>
    <row r="333" spans="1:3" x14ac:dyDescent="0.25">
      <c r="A333" s="2" t="s">
        <v>107</v>
      </c>
      <c r="B333" t="s">
        <v>40</v>
      </c>
      <c r="C333" t="b">
        <v>0</v>
      </c>
    </row>
    <row r="334" spans="1:3" x14ac:dyDescent="0.25">
      <c r="A334" s="2" t="s">
        <v>107</v>
      </c>
      <c r="B334" t="s">
        <v>41</v>
      </c>
      <c r="C334" s="2" t="s">
        <v>137</v>
      </c>
    </row>
    <row r="335" spans="1:3" x14ac:dyDescent="0.25">
      <c r="A335" s="2" t="s">
        <v>107</v>
      </c>
      <c r="B335" t="s">
        <v>76</v>
      </c>
      <c r="C335" s="2" t="s">
        <v>385</v>
      </c>
    </row>
    <row r="336" spans="1:3" x14ac:dyDescent="0.25">
      <c r="A336" s="2" t="s">
        <v>107</v>
      </c>
      <c r="B336" t="s">
        <v>44</v>
      </c>
      <c r="C336">
        <v>14.57</v>
      </c>
    </row>
    <row r="337" spans="1:3" x14ac:dyDescent="0.25">
      <c r="A337" s="2" t="s">
        <v>108</v>
      </c>
      <c r="B337" t="s">
        <v>40</v>
      </c>
      <c r="C337" t="b">
        <v>0</v>
      </c>
    </row>
    <row r="338" spans="1:3" x14ac:dyDescent="0.25">
      <c r="A338" s="2" t="s">
        <v>108</v>
      </c>
      <c r="B338" t="s">
        <v>41</v>
      </c>
      <c r="C338" s="2" t="s">
        <v>138</v>
      </c>
    </row>
    <row r="339" spans="1:3" x14ac:dyDescent="0.25">
      <c r="A339" s="2" t="s">
        <v>108</v>
      </c>
      <c r="B339" t="s">
        <v>76</v>
      </c>
      <c r="C339" s="2" t="s">
        <v>386</v>
      </c>
    </row>
    <row r="340" spans="1:3" x14ac:dyDescent="0.25">
      <c r="A340" s="2" t="s">
        <v>108</v>
      </c>
      <c r="B340" t="s">
        <v>44</v>
      </c>
      <c r="C340">
        <v>15.71</v>
      </c>
    </row>
    <row r="341" spans="1:3" x14ac:dyDescent="0.25">
      <c r="A341" s="2" t="s">
        <v>109</v>
      </c>
      <c r="B341" t="s">
        <v>40</v>
      </c>
      <c r="C341" t="b">
        <v>0</v>
      </c>
    </row>
    <row r="342" spans="1:3" x14ac:dyDescent="0.25">
      <c r="A342" s="2" t="s">
        <v>109</v>
      </c>
      <c r="B342" t="s">
        <v>41</v>
      </c>
      <c r="C342" s="2" t="s">
        <v>139</v>
      </c>
    </row>
    <row r="343" spans="1:3" x14ac:dyDescent="0.25">
      <c r="A343" s="2" t="s">
        <v>109</v>
      </c>
      <c r="B343" t="s">
        <v>76</v>
      </c>
      <c r="C343" s="2" t="s">
        <v>387</v>
      </c>
    </row>
    <row r="344" spans="1:3" x14ac:dyDescent="0.25">
      <c r="A344" s="2" t="s">
        <v>109</v>
      </c>
      <c r="B344" t="s">
        <v>44</v>
      </c>
      <c r="C344">
        <v>9.86</v>
      </c>
    </row>
    <row r="345" spans="1:3" x14ac:dyDescent="0.25">
      <c r="A345" s="2" t="s">
        <v>110</v>
      </c>
      <c r="B345" t="s">
        <v>40</v>
      </c>
      <c r="C345" t="b">
        <v>0</v>
      </c>
    </row>
    <row r="346" spans="1:3" x14ac:dyDescent="0.25">
      <c r="A346" s="2" t="s">
        <v>110</v>
      </c>
      <c r="B346" t="s">
        <v>41</v>
      </c>
      <c r="C346" s="2" t="s">
        <v>140</v>
      </c>
    </row>
    <row r="347" spans="1:3" x14ac:dyDescent="0.25">
      <c r="A347" s="2" t="s">
        <v>110</v>
      </c>
      <c r="B347" t="s">
        <v>76</v>
      </c>
      <c r="C347" s="2" t="s">
        <v>388</v>
      </c>
    </row>
    <row r="348" spans="1:3" x14ac:dyDescent="0.25">
      <c r="A348" s="2" t="s">
        <v>110</v>
      </c>
      <c r="B348" t="s">
        <v>44</v>
      </c>
      <c r="C348">
        <v>9.14</v>
      </c>
    </row>
    <row r="349" spans="1:3" x14ac:dyDescent="0.25">
      <c r="A349" s="2" t="s">
        <v>111</v>
      </c>
      <c r="B349" t="s">
        <v>40</v>
      </c>
      <c r="C349" t="b">
        <v>0</v>
      </c>
    </row>
    <row r="350" spans="1:3" x14ac:dyDescent="0.25">
      <c r="A350" s="2" t="s">
        <v>111</v>
      </c>
      <c r="B350" t="s">
        <v>41</v>
      </c>
      <c r="C350" s="2" t="s">
        <v>141</v>
      </c>
    </row>
    <row r="351" spans="1:3" x14ac:dyDescent="0.25">
      <c r="A351" s="2" t="s">
        <v>111</v>
      </c>
      <c r="B351" t="s">
        <v>76</v>
      </c>
      <c r="C351" s="2" t="s">
        <v>389</v>
      </c>
    </row>
    <row r="352" spans="1:3" x14ac:dyDescent="0.25">
      <c r="A352" s="2" t="s">
        <v>111</v>
      </c>
      <c r="B352" t="s">
        <v>44</v>
      </c>
      <c r="C352">
        <v>9.2899999999999991</v>
      </c>
    </row>
    <row r="353" spans="1:3" x14ac:dyDescent="0.25">
      <c r="A353" s="2" t="s">
        <v>112</v>
      </c>
      <c r="B353" t="s">
        <v>40</v>
      </c>
      <c r="C353" t="b">
        <v>0</v>
      </c>
    </row>
    <row r="354" spans="1:3" x14ac:dyDescent="0.25">
      <c r="A354" s="2" t="s">
        <v>112</v>
      </c>
      <c r="B354" t="s">
        <v>41</v>
      </c>
      <c r="C354" s="2" t="s">
        <v>142</v>
      </c>
    </row>
    <row r="355" spans="1:3" x14ac:dyDescent="0.25">
      <c r="A355" s="2" t="s">
        <v>112</v>
      </c>
      <c r="B355" t="s">
        <v>76</v>
      </c>
      <c r="C355" s="2" t="s">
        <v>390</v>
      </c>
    </row>
    <row r="356" spans="1:3" x14ac:dyDescent="0.25">
      <c r="A356" s="2" t="s">
        <v>112</v>
      </c>
      <c r="B356" t="s">
        <v>44</v>
      </c>
      <c r="C356">
        <v>21.57</v>
      </c>
    </row>
    <row r="357" spans="1:3" x14ac:dyDescent="0.25">
      <c r="A357" s="2" t="s">
        <v>113</v>
      </c>
      <c r="B357" t="s">
        <v>40</v>
      </c>
      <c r="C357" t="b">
        <v>0</v>
      </c>
    </row>
    <row r="358" spans="1:3" x14ac:dyDescent="0.25">
      <c r="A358" s="2" t="s">
        <v>113</v>
      </c>
      <c r="B358" t="s">
        <v>41</v>
      </c>
      <c r="C358" s="2" t="s">
        <v>143</v>
      </c>
    </row>
    <row r="359" spans="1:3" x14ac:dyDescent="0.25">
      <c r="A359" s="2" t="s">
        <v>113</v>
      </c>
      <c r="B359" t="s">
        <v>76</v>
      </c>
      <c r="C359" s="2" t="s">
        <v>391</v>
      </c>
    </row>
    <row r="360" spans="1:3" x14ac:dyDescent="0.25">
      <c r="A360" s="2" t="s">
        <v>113</v>
      </c>
      <c r="B360" t="s">
        <v>44</v>
      </c>
      <c r="C360">
        <v>19</v>
      </c>
    </row>
    <row r="361" spans="1:3" x14ac:dyDescent="0.25">
      <c r="A361" s="2" t="s">
        <v>114</v>
      </c>
      <c r="B361" t="s">
        <v>40</v>
      </c>
      <c r="C361" t="b">
        <v>0</v>
      </c>
    </row>
    <row r="362" spans="1:3" x14ac:dyDescent="0.25">
      <c r="A362" s="2" t="s">
        <v>114</v>
      </c>
      <c r="B362" t="s">
        <v>41</v>
      </c>
      <c r="C362" s="2" t="s">
        <v>144</v>
      </c>
    </row>
    <row r="363" spans="1:3" x14ac:dyDescent="0.25">
      <c r="A363" s="2" t="s">
        <v>114</v>
      </c>
      <c r="B363" t="s">
        <v>76</v>
      </c>
      <c r="C363" s="2" t="s">
        <v>392</v>
      </c>
    </row>
    <row r="364" spans="1:3" x14ac:dyDescent="0.25">
      <c r="A364" s="2" t="s">
        <v>114</v>
      </c>
      <c r="B364" t="s">
        <v>44</v>
      </c>
      <c r="C364">
        <v>7</v>
      </c>
    </row>
    <row r="365" spans="1:3" x14ac:dyDescent="0.25">
      <c r="A365" s="2" t="s">
        <v>115</v>
      </c>
      <c r="B365" t="s">
        <v>40</v>
      </c>
      <c r="C365" t="b">
        <v>0</v>
      </c>
    </row>
    <row r="366" spans="1:3" x14ac:dyDescent="0.25">
      <c r="A366" s="2" t="s">
        <v>115</v>
      </c>
      <c r="B366" t="s">
        <v>41</v>
      </c>
      <c r="C366" s="2" t="s">
        <v>145</v>
      </c>
    </row>
    <row r="367" spans="1:3" x14ac:dyDescent="0.25">
      <c r="A367" s="2" t="s">
        <v>115</v>
      </c>
      <c r="B367" t="s">
        <v>76</v>
      </c>
      <c r="C367" s="2" t="s">
        <v>393</v>
      </c>
    </row>
    <row r="368" spans="1:3" x14ac:dyDescent="0.25">
      <c r="A368" s="2" t="s">
        <v>115</v>
      </c>
      <c r="B368" t="s">
        <v>44</v>
      </c>
      <c r="C368">
        <v>16.29</v>
      </c>
    </row>
    <row r="369" spans="1:3" x14ac:dyDescent="0.25">
      <c r="A369" s="2" t="s">
        <v>116</v>
      </c>
      <c r="B369" t="s">
        <v>40</v>
      </c>
      <c r="C369" t="b">
        <v>0</v>
      </c>
    </row>
    <row r="370" spans="1:3" x14ac:dyDescent="0.25">
      <c r="A370" s="2" t="s">
        <v>116</v>
      </c>
      <c r="B370" t="s">
        <v>41</v>
      </c>
      <c r="C370" s="2" t="s">
        <v>146</v>
      </c>
    </row>
    <row r="371" spans="1:3" x14ac:dyDescent="0.25">
      <c r="A371" s="2" t="s">
        <v>116</v>
      </c>
      <c r="B371" t="s">
        <v>76</v>
      </c>
      <c r="C371" s="2" t="s">
        <v>394</v>
      </c>
    </row>
    <row r="372" spans="1:3" x14ac:dyDescent="0.25">
      <c r="A372" s="2" t="s">
        <v>116</v>
      </c>
      <c r="B372" t="s">
        <v>44</v>
      </c>
      <c r="C372">
        <v>13.43</v>
      </c>
    </row>
    <row r="373" spans="1:3" x14ac:dyDescent="0.25">
      <c r="A373" s="2" t="s">
        <v>117</v>
      </c>
      <c r="B373" t="s">
        <v>40</v>
      </c>
      <c r="C373" t="b">
        <v>0</v>
      </c>
    </row>
    <row r="374" spans="1:3" x14ac:dyDescent="0.25">
      <c r="A374" s="2" t="s">
        <v>117</v>
      </c>
      <c r="B374" t="s">
        <v>41</v>
      </c>
      <c r="C374" s="2" t="s">
        <v>147</v>
      </c>
    </row>
    <row r="375" spans="1:3" x14ac:dyDescent="0.25">
      <c r="A375" s="2" t="s">
        <v>117</v>
      </c>
      <c r="B375" t="s">
        <v>76</v>
      </c>
      <c r="C375" s="2" t="s">
        <v>395</v>
      </c>
    </row>
    <row r="376" spans="1:3" x14ac:dyDescent="0.25">
      <c r="A376" s="2" t="s">
        <v>117</v>
      </c>
      <c r="B376" t="s">
        <v>44</v>
      </c>
      <c r="C376">
        <v>11.14</v>
      </c>
    </row>
    <row r="377" spans="1:3" x14ac:dyDescent="0.25">
      <c r="A377" s="2" t="s">
        <v>118</v>
      </c>
      <c r="B377" t="s">
        <v>40</v>
      </c>
      <c r="C377" t="b">
        <v>0</v>
      </c>
    </row>
    <row r="378" spans="1:3" x14ac:dyDescent="0.25">
      <c r="A378" s="2" t="s">
        <v>118</v>
      </c>
      <c r="B378" t="s">
        <v>41</v>
      </c>
      <c r="C378" s="2" t="s">
        <v>148</v>
      </c>
    </row>
    <row r="379" spans="1:3" x14ac:dyDescent="0.25">
      <c r="A379" s="2" t="s">
        <v>118</v>
      </c>
      <c r="B379" t="s">
        <v>76</v>
      </c>
      <c r="C379" s="2" t="s">
        <v>396</v>
      </c>
    </row>
    <row r="380" spans="1:3" x14ac:dyDescent="0.25">
      <c r="A380" s="2" t="s">
        <v>118</v>
      </c>
      <c r="B380" t="s">
        <v>44</v>
      </c>
      <c r="C380">
        <v>9.7100000000000009</v>
      </c>
    </row>
    <row r="381" spans="1:3" x14ac:dyDescent="0.25">
      <c r="A381" s="2" t="s">
        <v>27</v>
      </c>
      <c r="B381" t="s">
        <v>40</v>
      </c>
      <c r="C381" t="b">
        <v>0</v>
      </c>
    </row>
    <row r="382" spans="1:3" x14ac:dyDescent="0.25">
      <c r="A382" s="2" t="s">
        <v>27</v>
      </c>
      <c r="B382" t="s">
        <v>41</v>
      </c>
      <c r="C382" s="2" t="s">
        <v>149</v>
      </c>
    </row>
    <row r="383" spans="1:3" x14ac:dyDescent="0.25">
      <c r="A383" s="2" t="s">
        <v>27</v>
      </c>
      <c r="B383" t="s">
        <v>76</v>
      </c>
      <c r="C383" s="2" t="s">
        <v>397</v>
      </c>
    </row>
    <row r="384" spans="1:3" x14ac:dyDescent="0.25">
      <c r="A384" s="2" t="s">
        <v>27</v>
      </c>
      <c r="B384" t="s">
        <v>44</v>
      </c>
      <c r="C384">
        <v>20.71</v>
      </c>
    </row>
    <row r="385" spans="1:3" x14ac:dyDescent="0.25">
      <c r="A385" s="2" t="s">
        <v>27</v>
      </c>
      <c r="B385" t="s">
        <v>77</v>
      </c>
      <c r="C385" s="2" t="s">
        <v>79</v>
      </c>
    </row>
    <row r="386" spans="1:3" x14ac:dyDescent="0.25">
      <c r="A386" s="2" t="s">
        <v>28</v>
      </c>
      <c r="B386" t="s">
        <v>40</v>
      </c>
      <c r="C386" t="b">
        <v>0</v>
      </c>
    </row>
    <row r="387" spans="1:3" x14ac:dyDescent="0.25">
      <c r="A387" s="2" t="s">
        <v>28</v>
      </c>
      <c r="B387" t="s">
        <v>41</v>
      </c>
      <c r="C387" s="2" t="s">
        <v>150</v>
      </c>
    </row>
    <row r="388" spans="1:3" x14ac:dyDescent="0.25">
      <c r="A388" s="2" t="s">
        <v>28</v>
      </c>
      <c r="B388" t="s">
        <v>76</v>
      </c>
      <c r="C388" s="2" t="s">
        <v>398</v>
      </c>
    </row>
    <row r="389" spans="1:3" x14ac:dyDescent="0.25">
      <c r="A389" s="2" t="s">
        <v>28</v>
      </c>
      <c r="B389" t="s">
        <v>44</v>
      </c>
      <c r="C389">
        <v>16.14</v>
      </c>
    </row>
    <row r="390" spans="1:3" x14ac:dyDescent="0.25">
      <c r="A390" s="2" t="s">
        <v>21</v>
      </c>
      <c r="B390" t="s">
        <v>179</v>
      </c>
      <c r="C390" s="2" t="s">
        <v>180</v>
      </c>
    </row>
    <row r="391" spans="1:3" x14ac:dyDescent="0.25">
      <c r="A391" s="2" t="s">
        <v>21</v>
      </c>
      <c r="B391" t="s">
        <v>181</v>
      </c>
      <c r="C391">
        <v>3</v>
      </c>
    </row>
    <row r="392" spans="1:3" x14ac:dyDescent="0.25">
      <c r="A392" s="2" t="s">
        <v>21</v>
      </c>
      <c r="B392" t="s">
        <v>182</v>
      </c>
      <c r="C392">
        <v>5</v>
      </c>
    </row>
    <row r="393" spans="1:3" x14ac:dyDescent="0.25">
      <c r="A393" s="2" t="s">
        <v>21</v>
      </c>
      <c r="B393" t="s">
        <v>183</v>
      </c>
      <c r="C393">
        <v>1</v>
      </c>
    </row>
    <row r="394" spans="1:3" x14ac:dyDescent="0.25">
      <c r="A394" s="2" t="s">
        <v>21</v>
      </c>
      <c r="B394" t="s">
        <v>184</v>
      </c>
      <c r="C394">
        <v>-7.6E-3</v>
      </c>
    </row>
    <row r="395" spans="1:3" x14ac:dyDescent="0.25">
      <c r="A395" s="2" t="s">
        <v>21</v>
      </c>
      <c r="B395" t="s">
        <v>185</v>
      </c>
      <c r="C395">
        <v>7039480</v>
      </c>
    </row>
    <row r="396" spans="1:3" x14ac:dyDescent="0.25">
      <c r="A396" s="2" t="s">
        <v>21</v>
      </c>
      <c r="B396" t="s">
        <v>186</v>
      </c>
      <c r="C396">
        <v>5</v>
      </c>
    </row>
    <row r="397" spans="1:3" x14ac:dyDescent="0.25">
      <c r="A397" s="2" t="s">
        <v>21</v>
      </c>
      <c r="B397" t="s">
        <v>187</v>
      </c>
      <c r="C397">
        <v>50</v>
      </c>
    </row>
    <row r="398" spans="1:3" x14ac:dyDescent="0.25">
      <c r="A398" s="2" t="s">
        <v>21</v>
      </c>
      <c r="B398" t="s">
        <v>188</v>
      </c>
      <c r="C398">
        <v>8711167</v>
      </c>
    </row>
    <row r="399" spans="1:3" x14ac:dyDescent="0.25">
      <c r="A399" s="2" t="s">
        <v>21</v>
      </c>
      <c r="B399" t="s">
        <v>189</v>
      </c>
      <c r="C399">
        <v>2</v>
      </c>
    </row>
    <row r="400" spans="1:3" x14ac:dyDescent="0.25">
      <c r="A400" s="2" t="s">
        <v>21</v>
      </c>
      <c r="B400" t="s">
        <v>190</v>
      </c>
      <c r="C400">
        <v>3.6200000000000003E-2</v>
      </c>
    </row>
    <row r="401" spans="1:3" x14ac:dyDescent="0.25">
      <c r="A401" s="2" t="s">
        <v>21</v>
      </c>
      <c r="B401" t="s">
        <v>191</v>
      </c>
      <c r="C401">
        <v>8109667</v>
      </c>
    </row>
    <row r="402" spans="1:3" x14ac:dyDescent="0.25">
      <c r="A402" s="2" t="s">
        <v>88</v>
      </c>
      <c r="B402" t="s">
        <v>179</v>
      </c>
      <c r="C402" s="2" t="s">
        <v>193</v>
      </c>
    </row>
    <row r="403" spans="1:3" x14ac:dyDescent="0.25">
      <c r="A403" s="2" t="s">
        <v>88</v>
      </c>
      <c r="B403" t="s">
        <v>181</v>
      </c>
      <c r="C403">
        <v>3</v>
      </c>
    </row>
    <row r="404" spans="1:3" x14ac:dyDescent="0.25">
      <c r="A404" s="2" t="s">
        <v>88</v>
      </c>
      <c r="B404" t="s">
        <v>182</v>
      </c>
      <c r="C404">
        <v>4</v>
      </c>
    </row>
    <row r="405" spans="1:3" x14ac:dyDescent="0.25">
      <c r="A405" s="2" t="s">
        <v>88</v>
      </c>
      <c r="B405" t="s">
        <v>183</v>
      </c>
      <c r="C405">
        <v>1</v>
      </c>
    </row>
    <row r="406" spans="1:3" x14ac:dyDescent="0.25">
      <c r="A406" s="2" t="s">
        <v>88</v>
      </c>
      <c r="B406" t="s">
        <v>184</v>
      </c>
      <c r="C406">
        <v>-0.22509999999999999</v>
      </c>
    </row>
    <row r="407" spans="1:3" x14ac:dyDescent="0.25">
      <c r="A407" s="2" t="s">
        <v>88</v>
      </c>
      <c r="B407" t="s">
        <v>185</v>
      </c>
      <c r="C407">
        <v>7039480</v>
      </c>
    </row>
    <row r="408" spans="1:3" x14ac:dyDescent="0.25">
      <c r="A408" s="2" t="s">
        <v>88</v>
      </c>
      <c r="B408" t="s">
        <v>186</v>
      </c>
      <c r="C408">
        <v>5</v>
      </c>
    </row>
    <row r="409" spans="1:3" x14ac:dyDescent="0.25">
      <c r="A409" s="2" t="s">
        <v>88</v>
      </c>
      <c r="B409" t="s">
        <v>187</v>
      </c>
      <c r="C409">
        <v>50</v>
      </c>
    </row>
    <row r="410" spans="1:3" x14ac:dyDescent="0.25">
      <c r="A410" s="2" t="s">
        <v>88</v>
      </c>
      <c r="B410" t="s">
        <v>188</v>
      </c>
      <c r="C410">
        <v>8711167</v>
      </c>
    </row>
    <row r="411" spans="1:3" x14ac:dyDescent="0.25">
      <c r="A411" s="2" t="s">
        <v>88</v>
      </c>
      <c r="B411" t="s">
        <v>189</v>
      </c>
      <c r="C411">
        <v>2</v>
      </c>
    </row>
    <row r="412" spans="1:3" x14ac:dyDescent="0.25">
      <c r="A412" s="2" t="s">
        <v>88</v>
      </c>
      <c r="B412" t="s">
        <v>190</v>
      </c>
      <c r="C412">
        <v>9.5999999999999992E-3</v>
      </c>
    </row>
    <row r="413" spans="1:3" x14ac:dyDescent="0.25">
      <c r="A413" s="2" t="s">
        <v>88</v>
      </c>
      <c r="B413" t="s">
        <v>191</v>
      </c>
      <c r="C413">
        <v>8109667</v>
      </c>
    </row>
    <row r="414" spans="1:3" x14ac:dyDescent="0.25">
      <c r="A414" s="2" t="s">
        <v>89</v>
      </c>
      <c r="B414" t="s">
        <v>179</v>
      </c>
      <c r="C414" s="2" t="s">
        <v>194</v>
      </c>
    </row>
    <row r="415" spans="1:3" x14ac:dyDescent="0.25">
      <c r="A415" s="2" t="s">
        <v>89</v>
      </c>
      <c r="B415" t="s">
        <v>181</v>
      </c>
      <c r="C415">
        <v>3</v>
      </c>
    </row>
    <row r="416" spans="1:3" x14ac:dyDescent="0.25">
      <c r="A416" s="2" t="s">
        <v>89</v>
      </c>
      <c r="B416" t="s">
        <v>182</v>
      </c>
      <c r="C416">
        <v>3</v>
      </c>
    </row>
    <row r="417" spans="1:3" x14ac:dyDescent="0.25">
      <c r="A417" s="2" t="s">
        <v>89</v>
      </c>
      <c r="B417" t="s">
        <v>183</v>
      </c>
      <c r="C417">
        <v>1</v>
      </c>
    </row>
    <row r="418" spans="1:3" x14ac:dyDescent="0.25">
      <c r="A418" s="2" t="s">
        <v>89</v>
      </c>
      <c r="B418" t="s">
        <v>184</v>
      </c>
      <c r="C418">
        <v>0.27729999999999999</v>
      </c>
    </row>
    <row r="419" spans="1:3" x14ac:dyDescent="0.25">
      <c r="A419" s="2" t="s">
        <v>89</v>
      </c>
      <c r="B419" t="s">
        <v>185</v>
      </c>
      <c r="C419">
        <v>7039480</v>
      </c>
    </row>
    <row r="420" spans="1:3" x14ac:dyDescent="0.25">
      <c r="A420" s="2" t="s">
        <v>89</v>
      </c>
      <c r="B420" t="s">
        <v>186</v>
      </c>
      <c r="C420">
        <v>5</v>
      </c>
    </row>
    <row r="421" spans="1:3" x14ac:dyDescent="0.25">
      <c r="A421" s="2" t="s">
        <v>89</v>
      </c>
      <c r="B421" t="s">
        <v>187</v>
      </c>
      <c r="C421">
        <v>50</v>
      </c>
    </row>
    <row r="422" spans="1:3" x14ac:dyDescent="0.25">
      <c r="A422" s="2" t="s">
        <v>89</v>
      </c>
      <c r="B422" t="s">
        <v>188</v>
      </c>
      <c r="C422">
        <v>8711167</v>
      </c>
    </row>
    <row r="423" spans="1:3" x14ac:dyDescent="0.25">
      <c r="A423" s="2" t="s">
        <v>89</v>
      </c>
      <c r="B423" t="s">
        <v>189</v>
      </c>
      <c r="C423">
        <v>2</v>
      </c>
    </row>
    <row r="424" spans="1:3" x14ac:dyDescent="0.25">
      <c r="A424" s="2" t="s">
        <v>89</v>
      </c>
      <c r="B424" t="s">
        <v>190</v>
      </c>
      <c r="C424">
        <v>2.1221999999999999</v>
      </c>
    </row>
    <row r="425" spans="1:3" x14ac:dyDescent="0.25">
      <c r="A425" s="2" t="s">
        <v>89</v>
      </c>
      <c r="B425" t="s">
        <v>191</v>
      </c>
      <c r="C425">
        <v>8109667</v>
      </c>
    </row>
    <row r="426" spans="1:3" x14ac:dyDescent="0.25">
      <c r="A426" s="2" t="s">
        <v>94</v>
      </c>
      <c r="B426" t="s">
        <v>179</v>
      </c>
      <c r="C426" s="2" t="s">
        <v>195</v>
      </c>
    </row>
    <row r="427" spans="1:3" x14ac:dyDescent="0.25">
      <c r="A427" s="2" t="s">
        <v>94</v>
      </c>
      <c r="B427" t="s">
        <v>181</v>
      </c>
      <c r="C427">
        <v>3</v>
      </c>
    </row>
    <row r="428" spans="1:3" x14ac:dyDescent="0.25">
      <c r="A428" s="2" t="s">
        <v>94</v>
      </c>
      <c r="B428" t="s">
        <v>182</v>
      </c>
      <c r="C428">
        <v>2</v>
      </c>
    </row>
    <row r="429" spans="1:3" x14ac:dyDescent="0.25">
      <c r="A429" s="2" t="s">
        <v>94</v>
      </c>
      <c r="B429" t="s">
        <v>183</v>
      </c>
      <c r="C429">
        <v>1</v>
      </c>
    </row>
    <row r="430" spans="1:3" x14ac:dyDescent="0.25">
      <c r="A430" s="2" t="s">
        <v>94</v>
      </c>
      <c r="B430" t="s">
        <v>185</v>
      </c>
      <c r="C430">
        <v>7039480</v>
      </c>
    </row>
    <row r="431" spans="1:3" x14ac:dyDescent="0.25">
      <c r="A431" s="2" t="s">
        <v>94</v>
      </c>
      <c r="B431" t="s">
        <v>186</v>
      </c>
      <c r="C431">
        <v>5</v>
      </c>
    </row>
    <row r="432" spans="1:3" x14ac:dyDescent="0.25">
      <c r="A432" s="2" t="s">
        <v>94</v>
      </c>
      <c r="B432" t="s">
        <v>187</v>
      </c>
      <c r="C432">
        <v>50</v>
      </c>
    </row>
    <row r="433" spans="1:3" x14ac:dyDescent="0.25">
      <c r="A433" s="2" t="s">
        <v>94</v>
      </c>
      <c r="B433" t="s">
        <v>188</v>
      </c>
      <c r="C433">
        <v>8711167</v>
      </c>
    </row>
    <row r="434" spans="1:3" x14ac:dyDescent="0.25">
      <c r="A434" s="2" t="s">
        <v>94</v>
      </c>
      <c r="B434" t="s">
        <v>189</v>
      </c>
      <c r="C434">
        <v>2</v>
      </c>
    </row>
    <row r="435" spans="1:3" x14ac:dyDescent="0.25">
      <c r="A435" s="2" t="s">
        <v>94</v>
      </c>
      <c r="B435" t="s">
        <v>191</v>
      </c>
      <c r="C435">
        <v>8109667</v>
      </c>
    </row>
    <row r="436" spans="1:3" x14ac:dyDescent="0.25">
      <c r="A436" s="2" t="s">
        <v>95</v>
      </c>
      <c r="B436" t="s">
        <v>179</v>
      </c>
      <c r="C436" s="2" t="s">
        <v>196</v>
      </c>
    </row>
    <row r="437" spans="1:3" x14ac:dyDescent="0.25">
      <c r="A437" s="2" t="s">
        <v>95</v>
      </c>
      <c r="B437" t="s">
        <v>181</v>
      </c>
      <c r="C437">
        <v>3</v>
      </c>
    </row>
    <row r="438" spans="1:3" x14ac:dyDescent="0.25">
      <c r="A438" s="2" t="s">
        <v>95</v>
      </c>
      <c r="B438" t="s">
        <v>182</v>
      </c>
      <c r="C438">
        <v>1</v>
      </c>
    </row>
    <row r="439" spans="1:3" x14ac:dyDescent="0.25">
      <c r="A439" s="2" t="s">
        <v>95</v>
      </c>
      <c r="B439" t="s">
        <v>183</v>
      </c>
      <c r="C439">
        <v>1</v>
      </c>
    </row>
    <row r="440" spans="1:3" x14ac:dyDescent="0.25">
      <c r="A440" s="2" t="s">
        <v>95</v>
      </c>
      <c r="B440" t="s">
        <v>185</v>
      </c>
      <c r="C440">
        <v>7039480</v>
      </c>
    </row>
    <row r="441" spans="1:3" x14ac:dyDescent="0.25">
      <c r="A441" s="2" t="s">
        <v>95</v>
      </c>
      <c r="B441" t="s">
        <v>186</v>
      </c>
      <c r="C441">
        <v>5</v>
      </c>
    </row>
    <row r="442" spans="1:3" x14ac:dyDescent="0.25">
      <c r="A442" s="2" t="s">
        <v>95</v>
      </c>
      <c r="B442" t="s">
        <v>187</v>
      </c>
      <c r="C442">
        <v>50</v>
      </c>
    </row>
    <row r="443" spans="1:3" x14ac:dyDescent="0.25">
      <c r="A443" s="2" t="s">
        <v>95</v>
      </c>
      <c r="B443" t="s">
        <v>188</v>
      </c>
      <c r="C443">
        <v>8711167</v>
      </c>
    </row>
    <row r="444" spans="1:3" x14ac:dyDescent="0.25">
      <c r="A444" s="2" t="s">
        <v>95</v>
      </c>
      <c r="B444" t="s">
        <v>189</v>
      </c>
      <c r="C444">
        <v>2</v>
      </c>
    </row>
    <row r="445" spans="1:3" x14ac:dyDescent="0.25">
      <c r="A445" s="2" t="s">
        <v>95</v>
      </c>
      <c r="B445" t="s">
        <v>191</v>
      </c>
      <c r="C445">
        <v>8109667</v>
      </c>
    </row>
    <row r="446" spans="1:3" x14ac:dyDescent="0.25">
      <c r="A446" s="2" t="s">
        <v>32</v>
      </c>
      <c r="B446" t="s">
        <v>63</v>
      </c>
      <c r="C446" t="b">
        <v>0</v>
      </c>
    </row>
    <row r="447" spans="1:3" x14ac:dyDescent="0.25">
      <c r="A447" s="2" t="s">
        <v>32</v>
      </c>
      <c r="B447" t="s">
        <v>64</v>
      </c>
      <c r="C447" t="b">
        <v>1</v>
      </c>
    </row>
    <row r="448" spans="1:3" x14ac:dyDescent="0.25">
      <c r="A448" s="2" t="s">
        <v>32</v>
      </c>
      <c r="B448" t="s">
        <v>65</v>
      </c>
      <c r="C448" t="b">
        <v>1</v>
      </c>
    </row>
    <row r="449" spans="1:3" x14ac:dyDescent="0.25">
      <c r="A449" s="2" t="s">
        <v>32</v>
      </c>
      <c r="B449" t="s">
        <v>66</v>
      </c>
      <c r="C449">
        <v>0</v>
      </c>
    </row>
    <row r="450" spans="1:3" x14ac:dyDescent="0.25">
      <c r="A450" s="2" t="s">
        <v>32</v>
      </c>
      <c r="B450" t="s">
        <v>67</v>
      </c>
      <c r="C450">
        <v>1</v>
      </c>
    </row>
    <row r="451" spans="1:3" x14ac:dyDescent="0.25">
      <c r="A451" s="2" t="s">
        <v>32</v>
      </c>
      <c r="B451" t="s">
        <v>68</v>
      </c>
      <c r="C451">
        <v>1</v>
      </c>
    </row>
    <row r="452" spans="1:3" x14ac:dyDescent="0.25">
      <c r="A452" s="2" t="s">
        <v>32</v>
      </c>
      <c r="B452" t="s">
        <v>69</v>
      </c>
      <c r="C452">
        <v>100</v>
      </c>
    </row>
    <row r="453" spans="1:3" x14ac:dyDescent="0.25">
      <c r="A453" t="s">
        <v>348</v>
      </c>
    </row>
    <row r="454" spans="1:3" x14ac:dyDescent="0.25">
      <c r="A454" t="s">
        <v>416</v>
      </c>
    </row>
    <row r="455" spans="1:3" x14ac:dyDescent="0.25">
      <c r="A455" s="2" t="s">
        <v>32</v>
      </c>
      <c r="B455" t="s">
        <v>33</v>
      </c>
      <c r="C455" s="2" t="s">
        <v>165</v>
      </c>
    </row>
    <row r="456" spans="1:3" x14ac:dyDescent="0.25">
      <c r="A456" s="2" t="s">
        <v>32</v>
      </c>
      <c r="B456" t="s">
        <v>34</v>
      </c>
      <c r="C456" t="b">
        <v>0</v>
      </c>
    </row>
    <row r="457" spans="1:3" x14ac:dyDescent="0.25">
      <c r="A457" s="2" t="s">
        <v>32</v>
      </c>
      <c r="B457" t="s">
        <v>35</v>
      </c>
      <c r="C457" s="2" t="s">
        <v>75</v>
      </c>
    </row>
    <row r="458" spans="1:3" x14ac:dyDescent="0.25">
      <c r="A458" s="2" t="s">
        <v>32</v>
      </c>
      <c r="B458" t="s">
        <v>36</v>
      </c>
      <c r="C458" t="b">
        <v>0</v>
      </c>
    </row>
    <row r="459" spans="1:3" x14ac:dyDescent="0.25">
      <c r="A459" s="2" t="s">
        <v>32</v>
      </c>
      <c r="B459" t="s">
        <v>37</v>
      </c>
      <c r="C459" t="b">
        <v>0</v>
      </c>
    </row>
    <row r="460" spans="1:3" x14ac:dyDescent="0.25">
      <c r="A460" s="2" t="s">
        <v>32</v>
      </c>
      <c r="B460" t="s">
        <v>38</v>
      </c>
      <c r="C460" t="b">
        <v>0</v>
      </c>
    </row>
    <row r="461" spans="1:3" x14ac:dyDescent="0.25">
      <c r="A461" s="2" t="s">
        <v>32</v>
      </c>
      <c r="B461" t="s">
        <v>39</v>
      </c>
      <c r="C461" t="b">
        <v>0</v>
      </c>
    </row>
    <row r="462" spans="1:3" x14ac:dyDescent="0.25">
      <c r="A462" s="2" t="s">
        <v>9</v>
      </c>
      <c r="B462" t="s">
        <v>40</v>
      </c>
      <c r="C462" t="b">
        <v>1</v>
      </c>
    </row>
    <row r="463" spans="1:3" x14ac:dyDescent="0.25">
      <c r="A463" s="2" t="s">
        <v>9</v>
      </c>
      <c r="B463" t="s">
        <v>41</v>
      </c>
      <c r="C463" s="2" t="s">
        <v>42</v>
      </c>
    </row>
    <row r="464" spans="1:3" x14ac:dyDescent="0.25">
      <c r="A464" s="2" t="s">
        <v>14</v>
      </c>
      <c r="B464" t="s">
        <v>40</v>
      </c>
      <c r="C464" t="b">
        <v>0</v>
      </c>
    </row>
    <row r="465" spans="1:3" x14ac:dyDescent="0.25">
      <c r="A465" s="2" t="s">
        <v>14</v>
      </c>
      <c r="B465" t="s">
        <v>41</v>
      </c>
      <c r="C465" s="2" t="s">
        <v>43</v>
      </c>
    </row>
    <row r="466" spans="1:3" x14ac:dyDescent="0.25">
      <c r="A466" s="2" t="s">
        <v>14</v>
      </c>
      <c r="B466" t="s">
        <v>44</v>
      </c>
      <c r="C466">
        <v>9.14</v>
      </c>
    </row>
    <row r="467" spans="1:3" x14ac:dyDescent="0.25">
      <c r="A467" s="2" t="s">
        <v>11</v>
      </c>
      <c r="B467" t="s">
        <v>40</v>
      </c>
      <c r="C467" t="b">
        <v>0</v>
      </c>
    </row>
    <row r="468" spans="1:3" x14ac:dyDescent="0.25">
      <c r="A468" s="2" t="s">
        <v>11</v>
      </c>
      <c r="B468" t="s">
        <v>41</v>
      </c>
      <c r="C468" s="2" t="s">
        <v>45</v>
      </c>
    </row>
    <row r="469" spans="1:3" x14ac:dyDescent="0.25">
      <c r="A469" s="2" t="s">
        <v>11</v>
      </c>
      <c r="B469" t="s">
        <v>44</v>
      </c>
      <c r="C469">
        <v>9</v>
      </c>
    </row>
    <row r="470" spans="1:3" x14ac:dyDescent="0.25">
      <c r="A470" s="2" t="s">
        <v>11</v>
      </c>
      <c r="B470" t="s">
        <v>77</v>
      </c>
      <c r="C470" s="2" t="s">
        <v>78</v>
      </c>
    </row>
    <row r="471" spans="1:3" x14ac:dyDescent="0.25">
      <c r="A471" s="2" t="s">
        <v>71</v>
      </c>
      <c r="B471" t="s">
        <v>40</v>
      </c>
      <c r="C471" t="b">
        <v>0</v>
      </c>
    </row>
    <row r="472" spans="1:3" x14ac:dyDescent="0.25">
      <c r="A472" s="2" t="s">
        <v>71</v>
      </c>
      <c r="B472" t="s">
        <v>41</v>
      </c>
      <c r="C472" s="2" t="s">
        <v>46</v>
      </c>
    </row>
    <row r="473" spans="1:3" x14ac:dyDescent="0.25">
      <c r="A473" s="2" t="s">
        <v>71</v>
      </c>
      <c r="B473" t="s">
        <v>76</v>
      </c>
      <c r="C473" s="2" t="s">
        <v>418</v>
      </c>
    </row>
    <row r="474" spans="1:3" x14ac:dyDescent="0.25">
      <c r="A474" s="2" t="s">
        <v>71</v>
      </c>
      <c r="B474" t="s">
        <v>44</v>
      </c>
      <c r="C474">
        <v>13.29</v>
      </c>
    </row>
    <row r="475" spans="1:3" x14ac:dyDescent="0.25">
      <c r="A475" s="2" t="s">
        <v>71</v>
      </c>
      <c r="B475" t="s">
        <v>77</v>
      </c>
      <c r="C475" s="2" t="s">
        <v>79</v>
      </c>
    </row>
    <row r="476" spans="1:3" x14ac:dyDescent="0.25">
      <c r="A476" s="2" t="s">
        <v>19</v>
      </c>
      <c r="B476" t="s">
        <v>40</v>
      </c>
      <c r="C476" t="b">
        <v>0</v>
      </c>
    </row>
    <row r="477" spans="1:3" x14ac:dyDescent="0.25">
      <c r="A477" s="2" t="s">
        <v>19</v>
      </c>
      <c r="B477" t="s">
        <v>41</v>
      </c>
      <c r="C477" s="2" t="s">
        <v>47</v>
      </c>
    </row>
    <row r="478" spans="1:3" x14ac:dyDescent="0.25">
      <c r="A478" s="2" t="s">
        <v>19</v>
      </c>
      <c r="B478" t="s">
        <v>76</v>
      </c>
      <c r="C478" s="2" t="s">
        <v>419</v>
      </c>
    </row>
    <row r="479" spans="1:3" x14ac:dyDescent="0.25">
      <c r="A479" s="2" t="s">
        <v>19</v>
      </c>
      <c r="B479" t="s">
        <v>44</v>
      </c>
      <c r="C479">
        <v>6.86</v>
      </c>
    </row>
    <row r="480" spans="1:3" x14ac:dyDescent="0.25">
      <c r="A480" s="2" t="s">
        <v>19</v>
      </c>
      <c r="B480" t="s">
        <v>77</v>
      </c>
      <c r="C480" s="2" t="s">
        <v>175</v>
      </c>
    </row>
    <row r="481" spans="1:3" x14ac:dyDescent="0.25">
      <c r="A481" s="2" t="s">
        <v>20</v>
      </c>
      <c r="B481" t="s">
        <v>40</v>
      </c>
      <c r="C481" t="b">
        <v>0</v>
      </c>
    </row>
    <row r="482" spans="1:3" x14ac:dyDescent="0.25">
      <c r="A482" s="2" t="s">
        <v>20</v>
      </c>
      <c r="B482" t="s">
        <v>41</v>
      </c>
      <c r="C482" s="2" t="s">
        <v>48</v>
      </c>
    </row>
    <row r="483" spans="1:3" x14ac:dyDescent="0.25">
      <c r="A483" s="2" t="s">
        <v>20</v>
      </c>
      <c r="B483" t="s">
        <v>76</v>
      </c>
      <c r="C483" s="2" t="s">
        <v>420</v>
      </c>
    </row>
    <row r="484" spans="1:3" x14ac:dyDescent="0.25">
      <c r="A484" s="2" t="s">
        <v>20</v>
      </c>
      <c r="B484" t="s">
        <v>44</v>
      </c>
      <c r="C484">
        <v>6.86</v>
      </c>
    </row>
    <row r="485" spans="1:3" x14ac:dyDescent="0.25">
      <c r="A485" s="2" t="s">
        <v>20</v>
      </c>
      <c r="B485" t="s">
        <v>77</v>
      </c>
      <c r="C485" s="2" t="s">
        <v>176</v>
      </c>
    </row>
    <row r="486" spans="1:3" x14ac:dyDescent="0.25">
      <c r="A486" s="2" t="s">
        <v>21</v>
      </c>
      <c r="B486" t="s">
        <v>40</v>
      </c>
      <c r="C486" t="b">
        <v>0</v>
      </c>
    </row>
    <row r="487" spans="1:3" x14ac:dyDescent="0.25">
      <c r="A487" s="2" t="s">
        <v>21</v>
      </c>
      <c r="B487" t="s">
        <v>41</v>
      </c>
      <c r="C487" s="2" t="s">
        <v>49</v>
      </c>
    </row>
    <row r="488" spans="1:3" x14ac:dyDescent="0.25">
      <c r="A488" s="2" t="s">
        <v>21</v>
      </c>
      <c r="B488" t="s">
        <v>76</v>
      </c>
      <c r="C488" s="2" t="s">
        <v>421</v>
      </c>
    </row>
    <row r="489" spans="1:3" x14ac:dyDescent="0.25">
      <c r="A489" s="2" t="s">
        <v>21</v>
      </c>
      <c r="B489" t="s">
        <v>44</v>
      </c>
      <c r="C489">
        <v>13.86</v>
      </c>
    </row>
    <row r="490" spans="1:3" x14ac:dyDescent="0.25">
      <c r="A490" s="2" t="s">
        <v>21</v>
      </c>
      <c r="B490" t="s">
        <v>77</v>
      </c>
      <c r="C490" s="2" t="s">
        <v>151</v>
      </c>
    </row>
    <row r="491" spans="1:3" x14ac:dyDescent="0.25">
      <c r="A491" s="2" t="s">
        <v>72</v>
      </c>
      <c r="B491" t="s">
        <v>40</v>
      </c>
      <c r="C491" t="b">
        <v>0</v>
      </c>
    </row>
    <row r="492" spans="1:3" x14ac:dyDescent="0.25">
      <c r="A492" s="2" t="s">
        <v>72</v>
      </c>
      <c r="B492" t="s">
        <v>41</v>
      </c>
      <c r="C492" s="2" t="s">
        <v>50</v>
      </c>
    </row>
    <row r="493" spans="1:3" x14ac:dyDescent="0.25">
      <c r="A493" s="2" t="s">
        <v>72</v>
      </c>
      <c r="B493" t="s">
        <v>76</v>
      </c>
      <c r="C493" s="2" t="s">
        <v>422</v>
      </c>
    </row>
    <row r="494" spans="1:3" x14ac:dyDescent="0.25">
      <c r="A494" s="2" t="s">
        <v>72</v>
      </c>
      <c r="B494" t="s">
        <v>44</v>
      </c>
      <c r="C494">
        <v>7.86</v>
      </c>
    </row>
    <row r="495" spans="1:3" x14ac:dyDescent="0.25">
      <c r="A495" s="2" t="s">
        <v>72</v>
      </c>
      <c r="B495" t="s">
        <v>77</v>
      </c>
      <c r="C495" s="2" t="s">
        <v>175</v>
      </c>
    </row>
    <row r="496" spans="1:3" x14ac:dyDescent="0.25">
      <c r="A496" s="2" t="s">
        <v>73</v>
      </c>
      <c r="B496" t="s">
        <v>40</v>
      </c>
      <c r="C496" t="b">
        <v>0</v>
      </c>
    </row>
    <row r="497" spans="1:3" x14ac:dyDescent="0.25">
      <c r="A497" s="2" t="s">
        <v>73</v>
      </c>
      <c r="B497" t="s">
        <v>41</v>
      </c>
      <c r="C497" s="2" t="s">
        <v>51</v>
      </c>
    </row>
    <row r="498" spans="1:3" x14ac:dyDescent="0.25">
      <c r="A498" s="2" t="s">
        <v>73</v>
      </c>
      <c r="B498" t="s">
        <v>76</v>
      </c>
      <c r="C498" s="2" t="s">
        <v>423</v>
      </c>
    </row>
    <row r="499" spans="1:3" x14ac:dyDescent="0.25">
      <c r="A499" s="2" t="s">
        <v>73</v>
      </c>
      <c r="B499" t="s">
        <v>44</v>
      </c>
      <c r="C499">
        <v>7.86</v>
      </c>
    </row>
    <row r="500" spans="1:3" x14ac:dyDescent="0.25">
      <c r="A500" s="2" t="s">
        <v>73</v>
      </c>
      <c r="B500" t="s">
        <v>77</v>
      </c>
      <c r="C500" s="2" t="s">
        <v>175</v>
      </c>
    </row>
    <row r="501" spans="1:3" x14ac:dyDescent="0.25">
      <c r="A501" s="2" t="s">
        <v>74</v>
      </c>
      <c r="B501" t="s">
        <v>40</v>
      </c>
      <c r="C501" t="b">
        <v>0</v>
      </c>
    </row>
    <row r="502" spans="1:3" x14ac:dyDescent="0.25">
      <c r="A502" s="2" t="s">
        <v>74</v>
      </c>
      <c r="B502" t="s">
        <v>41</v>
      </c>
      <c r="C502" s="2" t="s">
        <v>52</v>
      </c>
    </row>
    <row r="503" spans="1:3" x14ac:dyDescent="0.25">
      <c r="A503" s="2" t="s">
        <v>74</v>
      </c>
      <c r="B503" t="s">
        <v>76</v>
      </c>
      <c r="C503" s="2" t="s">
        <v>424</v>
      </c>
    </row>
    <row r="504" spans="1:3" x14ac:dyDescent="0.25">
      <c r="A504" s="2" t="s">
        <v>74</v>
      </c>
      <c r="B504" t="s">
        <v>44</v>
      </c>
      <c r="C504">
        <v>7.86</v>
      </c>
    </row>
    <row r="505" spans="1:3" x14ac:dyDescent="0.25">
      <c r="A505" s="2" t="s">
        <v>74</v>
      </c>
      <c r="B505" t="s">
        <v>77</v>
      </c>
      <c r="C505" s="2" t="s">
        <v>175</v>
      </c>
    </row>
    <row r="506" spans="1:3" x14ac:dyDescent="0.25">
      <c r="A506" s="2" t="s">
        <v>25</v>
      </c>
      <c r="B506" t="s">
        <v>40</v>
      </c>
      <c r="C506" t="b">
        <v>0</v>
      </c>
    </row>
    <row r="507" spans="1:3" x14ac:dyDescent="0.25">
      <c r="A507" s="2" t="s">
        <v>25</v>
      </c>
      <c r="B507" t="s">
        <v>41</v>
      </c>
      <c r="C507" s="2" t="s">
        <v>53</v>
      </c>
    </row>
    <row r="508" spans="1:3" x14ac:dyDescent="0.25">
      <c r="A508" s="2" t="s">
        <v>25</v>
      </c>
      <c r="B508" t="s">
        <v>76</v>
      </c>
      <c r="C508" s="2" t="s">
        <v>425</v>
      </c>
    </row>
    <row r="509" spans="1:3" x14ac:dyDescent="0.25">
      <c r="A509" s="2" t="s">
        <v>25</v>
      </c>
      <c r="B509" t="s">
        <v>44</v>
      </c>
      <c r="C509">
        <v>10.14</v>
      </c>
    </row>
    <row r="510" spans="1:3" x14ac:dyDescent="0.25">
      <c r="A510" s="2" t="s">
        <v>25</v>
      </c>
      <c r="B510" t="s">
        <v>77</v>
      </c>
      <c r="C510" s="2" t="s">
        <v>177</v>
      </c>
    </row>
    <row r="511" spans="1:3" x14ac:dyDescent="0.25">
      <c r="A511" s="2" t="s">
        <v>80</v>
      </c>
      <c r="B511" t="s">
        <v>40</v>
      </c>
      <c r="C511" t="b">
        <v>0</v>
      </c>
    </row>
    <row r="512" spans="1:3" x14ac:dyDescent="0.25">
      <c r="A512" s="2" t="s">
        <v>80</v>
      </c>
      <c r="B512" t="s">
        <v>41</v>
      </c>
      <c r="C512" s="2" t="s">
        <v>54</v>
      </c>
    </row>
    <row r="513" spans="1:3" x14ac:dyDescent="0.25">
      <c r="A513" s="2" t="s">
        <v>80</v>
      </c>
      <c r="B513" t="s">
        <v>76</v>
      </c>
      <c r="C513" s="2" t="s">
        <v>426</v>
      </c>
    </row>
    <row r="514" spans="1:3" x14ac:dyDescent="0.25">
      <c r="A514" s="2" t="s">
        <v>80</v>
      </c>
      <c r="B514" t="s">
        <v>44</v>
      </c>
      <c r="C514">
        <v>15.14</v>
      </c>
    </row>
    <row r="515" spans="1:3" x14ac:dyDescent="0.25">
      <c r="A515" s="2" t="s">
        <v>81</v>
      </c>
      <c r="B515" t="s">
        <v>40</v>
      </c>
      <c r="C515" t="b">
        <v>0</v>
      </c>
    </row>
    <row r="516" spans="1:3" x14ac:dyDescent="0.25">
      <c r="A516" s="2" t="s">
        <v>81</v>
      </c>
      <c r="B516" t="s">
        <v>41</v>
      </c>
      <c r="C516" s="2" t="s">
        <v>55</v>
      </c>
    </row>
    <row r="517" spans="1:3" x14ac:dyDescent="0.25">
      <c r="A517" s="2" t="s">
        <v>81</v>
      </c>
      <c r="B517" t="s">
        <v>76</v>
      </c>
      <c r="C517" s="2" t="s">
        <v>427</v>
      </c>
    </row>
    <row r="518" spans="1:3" x14ac:dyDescent="0.25">
      <c r="A518" s="2" t="s">
        <v>81</v>
      </c>
      <c r="B518" t="s">
        <v>44</v>
      </c>
      <c r="C518">
        <v>9.14</v>
      </c>
    </row>
    <row r="519" spans="1:3" x14ac:dyDescent="0.25">
      <c r="A519" s="2" t="s">
        <v>81</v>
      </c>
      <c r="B519" t="s">
        <v>77</v>
      </c>
      <c r="C519" s="2" t="s">
        <v>175</v>
      </c>
    </row>
    <row r="520" spans="1:3" x14ac:dyDescent="0.25">
      <c r="A520" s="2" t="s">
        <v>82</v>
      </c>
      <c r="B520" t="s">
        <v>40</v>
      </c>
      <c r="C520" t="b">
        <v>0</v>
      </c>
    </row>
    <row r="521" spans="1:3" x14ac:dyDescent="0.25">
      <c r="A521" s="2" t="s">
        <v>82</v>
      </c>
      <c r="B521" t="s">
        <v>41</v>
      </c>
      <c r="C521" s="2" t="s">
        <v>56</v>
      </c>
    </row>
    <row r="522" spans="1:3" x14ac:dyDescent="0.25">
      <c r="A522" s="2" t="s">
        <v>82</v>
      </c>
      <c r="B522" t="s">
        <v>76</v>
      </c>
      <c r="C522" s="2" t="s">
        <v>428</v>
      </c>
    </row>
    <row r="523" spans="1:3" x14ac:dyDescent="0.25">
      <c r="A523" s="2" t="s">
        <v>82</v>
      </c>
      <c r="B523" t="s">
        <v>44</v>
      </c>
      <c r="C523">
        <v>9.57</v>
      </c>
    </row>
    <row r="524" spans="1:3" x14ac:dyDescent="0.25">
      <c r="A524" s="2" t="s">
        <v>83</v>
      </c>
      <c r="B524" t="s">
        <v>40</v>
      </c>
      <c r="C524" t="b">
        <v>0</v>
      </c>
    </row>
    <row r="525" spans="1:3" x14ac:dyDescent="0.25">
      <c r="A525" s="2" t="s">
        <v>83</v>
      </c>
      <c r="B525" t="s">
        <v>41</v>
      </c>
      <c r="C525" s="2" t="s">
        <v>57</v>
      </c>
    </row>
    <row r="526" spans="1:3" x14ac:dyDescent="0.25">
      <c r="A526" s="2" t="s">
        <v>83</v>
      </c>
      <c r="B526" t="s">
        <v>76</v>
      </c>
      <c r="C526" s="2" t="s">
        <v>429</v>
      </c>
    </row>
    <row r="527" spans="1:3" x14ac:dyDescent="0.25">
      <c r="A527" s="2" t="s">
        <v>83</v>
      </c>
      <c r="B527" t="s">
        <v>44</v>
      </c>
      <c r="C527">
        <v>8.2899999999999991</v>
      </c>
    </row>
    <row r="528" spans="1:3" x14ac:dyDescent="0.25">
      <c r="A528" s="2" t="s">
        <v>83</v>
      </c>
      <c r="B528" t="s">
        <v>77</v>
      </c>
      <c r="C528" s="2" t="s">
        <v>175</v>
      </c>
    </row>
    <row r="529" spans="1:3" x14ac:dyDescent="0.25">
      <c r="A529" s="2" t="s">
        <v>84</v>
      </c>
      <c r="B529" t="s">
        <v>40</v>
      </c>
      <c r="C529" t="b">
        <v>0</v>
      </c>
    </row>
    <row r="530" spans="1:3" x14ac:dyDescent="0.25">
      <c r="A530" s="2" t="s">
        <v>84</v>
      </c>
      <c r="B530" t="s">
        <v>41</v>
      </c>
      <c r="C530" s="2" t="s">
        <v>58</v>
      </c>
    </row>
    <row r="531" spans="1:3" x14ac:dyDescent="0.25">
      <c r="A531" s="2" t="s">
        <v>84</v>
      </c>
      <c r="B531" t="s">
        <v>76</v>
      </c>
      <c r="C531" s="2" t="s">
        <v>430</v>
      </c>
    </row>
    <row r="532" spans="1:3" x14ac:dyDescent="0.25">
      <c r="A532" s="2" t="s">
        <v>84</v>
      </c>
      <c r="B532" t="s">
        <v>44</v>
      </c>
      <c r="C532">
        <v>7.86</v>
      </c>
    </row>
    <row r="533" spans="1:3" x14ac:dyDescent="0.25">
      <c r="A533" s="2" t="s">
        <v>84</v>
      </c>
      <c r="B533" t="s">
        <v>77</v>
      </c>
      <c r="C533" s="2" t="s">
        <v>175</v>
      </c>
    </row>
    <row r="534" spans="1:3" x14ac:dyDescent="0.25">
      <c r="A534" s="2" t="s">
        <v>85</v>
      </c>
      <c r="B534" t="s">
        <v>40</v>
      </c>
      <c r="C534" t="b">
        <v>0</v>
      </c>
    </row>
    <row r="535" spans="1:3" x14ac:dyDescent="0.25">
      <c r="A535" s="2" t="s">
        <v>85</v>
      </c>
      <c r="B535" t="s">
        <v>41</v>
      </c>
      <c r="C535" s="2" t="s">
        <v>59</v>
      </c>
    </row>
    <row r="536" spans="1:3" x14ac:dyDescent="0.25">
      <c r="A536" s="2" t="s">
        <v>85</v>
      </c>
      <c r="B536" t="s">
        <v>76</v>
      </c>
      <c r="C536" s="2" t="s">
        <v>431</v>
      </c>
    </row>
    <row r="537" spans="1:3" x14ac:dyDescent="0.25">
      <c r="A537" s="2" t="s">
        <v>85</v>
      </c>
      <c r="B537" t="s">
        <v>44</v>
      </c>
      <c r="C537">
        <v>14.14</v>
      </c>
    </row>
    <row r="538" spans="1:3" x14ac:dyDescent="0.25">
      <c r="A538" s="2" t="s">
        <v>86</v>
      </c>
      <c r="B538" t="s">
        <v>40</v>
      </c>
      <c r="C538" t="b">
        <v>0</v>
      </c>
    </row>
    <row r="539" spans="1:3" x14ac:dyDescent="0.25">
      <c r="A539" s="2" t="s">
        <v>86</v>
      </c>
      <c r="B539" t="s">
        <v>41</v>
      </c>
      <c r="C539" s="2" t="s">
        <v>60</v>
      </c>
    </row>
    <row r="540" spans="1:3" x14ac:dyDescent="0.25">
      <c r="A540" s="2" t="s">
        <v>86</v>
      </c>
      <c r="B540" t="s">
        <v>76</v>
      </c>
      <c r="C540" s="2" t="s">
        <v>432</v>
      </c>
    </row>
    <row r="541" spans="1:3" x14ac:dyDescent="0.25">
      <c r="A541" s="2" t="s">
        <v>86</v>
      </c>
      <c r="B541" t="s">
        <v>44</v>
      </c>
      <c r="C541">
        <v>19.71</v>
      </c>
    </row>
    <row r="542" spans="1:3" x14ac:dyDescent="0.25">
      <c r="A542" s="2" t="s">
        <v>86</v>
      </c>
      <c r="B542" t="s">
        <v>77</v>
      </c>
      <c r="C542" s="2" t="s">
        <v>178</v>
      </c>
    </row>
    <row r="543" spans="1:3" x14ac:dyDescent="0.25">
      <c r="A543" s="2" t="s">
        <v>87</v>
      </c>
      <c r="B543" t="s">
        <v>40</v>
      </c>
      <c r="C543" t="b">
        <v>0</v>
      </c>
    </row>
    <row r="544" spans="1:3" x14ac:dyDescent="0.25">
      <c r="A544" s="2" t="s">
        <v>87</v>
      </c>
      <c r="B544" t="s">
        <v>41</v>
      </c>
      <c r="C544" s="2" t="s">
        <v>61</v>
      </c>
    </row>
    <row r="545" spans="1:3" x14ac:dyDescent="0.25">
      <c r="A545" s="2" t="s">
        <v>87</v>
      </c>
      <c r="B545" t="s">
        <v>76</v>
      </c>
      <c r="C545" s="2" t="s">
        <v>433</v>
      </c>
    </row>
    <row r="546" spans="1:3" x14ac:dyDescent="0.25">
      <c r="A546" s="2" t="s">
        <v>87</v>
      </c>
      <c r="B546" t="s">
        <v>44</v>
      </c>
      <c r="C546">
        <v>19.29</v>
      </c>
    </row>
    <row r="547" spans="1:3" x14ac:dyDescent="0.25">
      <c r="A547" s="2" t="s">
        <v>87</v>
      </c>
      <c r="B547" t="s">
        <v>77</v>
      </c>
      <c r="C547" s="2" t="s">
        <v>178</v>
      </c>
    </row>
    <row r="548" spans="1:3" x14ac:dyDescent="0.25">
      <c r="A548" s="2" t="s">
        <v>88</v>
      </c>
      <c r="B548" t="s">
        <v>40</v>
      </c>
      <c r="C548" t="b">
        <v>0</v>
      </c>
    </row>
    <row r="549" spans="1:3" x14ac:dyDescent="0.25">
      <c r="A549" s="2" t="s">
        <v>88</v>
      </c>
      <c r="B549" t="s">
        <v>41</v>
      </c>
      <c r="C549" s="2" t="s">
        <v>62</v>
      </c>
    </row>
    <row r="550" spans="1:3" x14ac:dyDescent="0.25">
      <c r="A550" s="2" t="s">
        <v>88</v>
      </c>
      <c r="B550" t="s">
        <v>76</v>
      </c>
      <c r="C550" s="2" t="s">
        <v>434</v>
      </c>
    </row>
    <row r="551" spans="1:3" x14ac:dyDescent="0.25">
      <c r="A551" s="2" t="s">
        <v>88</v>
      </c>
      <c r="B551" t="s">
        <v>44</v>
      </c>
      <c r="C551">
        <v>26.86</v>
      </c>
    </row>
    <row r="552" spans="1:3" x14ac:dyDescent="0.25">
      <c r="A552" s="2" t="s">
        <v>88</v>
      </c>
      <c r="B552" t="s">
        <v>77</v>
      </c>
      <c r="C552" s="2" t="s">
        <v>151</v>
      </c>
    </row>
    <row r="553" spans="1:3" x14ac:dyDescent="0.25">
      <c r="A553" s="2" t="s">
        <v>89</v>
      </c>
      <c r="B553" t="s">
        <v>40</v>
      </c>
      <c r="C553" t="b">
        <v>0</v>
      </c>
    </row>
    <row r="554" spans="1:3" x14ac:dyDescent="0.25">
      <c r="A554" s="2" t="s">
        <v>89</v>
      </c>
      <c r="B554" t="s">
        <v>41</v>
      </c>
      <c r="C554" s="2" t="s">
        <v>119</v>
      </c>
    </row>
    <row r="555" spans="1:3" x14ac:dyDescent="0.25">
      <c r="A555" s="2" t="s">
        <v>89</v>
      </c>
      <c r="B555" t="s">
        <v>76</v>
      </c>
      <c r="C555" s="2" t="s">
        <v>435</v>
      </c>
    </row>
    <row r="556" spans="1:3" x14ac:dyDescent="0.25">
      <c r="A556" s="2" t="s">
        <v>89</v>
      </c>
      <c r="B556" t="s">
        <v>44</v>
      </c>
      <c r="C556">
        <v>26.43</v>
      </c>
    </row>
    <row r="557" spans="1:3" x14ac:dyDescent="0.25">
      <c r="A557" s="2" t="s">
        <v>89</v>
      </c>
      <c r="B557" t="s">
        <v>77</v>
      </c>
      <c r="C557" s="2" t="s">
        <v>151</v>
      </c>
    </row>
    <row r="558" spans="1:3" x14ac:dyDescent="0.25">
      <c r="A558" s="2" t="s">
        <v>90</v>
      </c>
      <c r="B558" t="s">
        <v>40</v>
      </c>
      <c r="C558" t="b">
        <v>0</v>
      </c>
    </row>
    <row r="559" spans="1:3" x14ac:dyDescent="0.25">
      <c r="A559" s="2" t="s">
        <v>90</v>
      </c>
      <c r="B559" t="s">
        <v>41</v>
      </c>
      <c r="C559" s="2" t="s">
        <v>120</v>
      </c>
    </row>
    <row r="560" spans="1:3" x14ac:dyDescent="0.25">
      <c r="A560" s="2" t="s">
        <v>90</v>
      </c>
      <c r="B560" t="s">
        <v>76</v>
      </c>
      <c r="C560" s="2" t="s">
        <v>436</v>
      </c>
    </row>
    <row r="561" spans="1:3" x14ac:dyDescent="0.25">
      <c r="A561" s="2" t="s">
        <v>90</v>
      </c>
      <c r="B561" t="s">
        <v>44</v>
      </c>
      <c r="C561">
        <v>6.86</v>
      </c>
    </row>
    <row r="562" spans="1:3" x14ac:dyDescent="0.25">
      <c r="A562" s="2" t="s">
        <v>90</v>
      </c>
      <c r="B562" t="s">
        <v>77</v>
      </c>
      <c r="C562" s="2" t="s">
        <v>175</v>
      </c>
    </row>
    <row r="563" spans="1:3" x14ac:dyDescent="0.25">
      <c r="A563" s="2" t="s">
        <v>91</v>
      </c>
      <c r="B563" t="s">
        <v>40</v>
      </c>
      <c r="C563" t="b">
        <v>0</v>
      </c>
    </row>
    <row r="564" spans="1:3" x14ac:dyDescent="0.25">
      <c r="A564" s="2" t="s">
        <v>91</v>
      </c>
      <c r="B564" t="s">
        <v>41</v>
      </c>
      <c r="C564" s="2" t="s">
        <v>121</v>
      </c>
    </row>
    <row r="565" spans="1:3" x14ac:dyDescent="0.25">
      <c r="A565" s="2" t="s">
        <v>91</v>
      </c>
      <c r="B565" t="s">
        <v>76</v>
      </c>
      <c r="C565" s="2" t="s">
        <v>437</v>
      </c>
    </row>
    <row r="566" spans="1:3" x14ac:dyDescent="0.25">
      <c r="A566" s="2" t="s">
        <v>91</v>
      </c>
      <c r="B566" t="s">
        <v>44</v>
      </c>
      <c r="C566">
        <v>6.86</v>
      </c>
    </row>
    <row r="567" spans="1:3" x14ac:dyDescent="0.25">
      <c r="A567" s="2" t="s">
        <v>91</v>
      </c>
      <c r="B567" t="s">
        <v>77</v>
      </c>
      <c r="C567" s="2" t="s">
        <v>175</v>
      </c>
    </row>
    <row r="568" spans="1:3" x14ac:dyDescent="0.25">
      <c r="A568" s="2" t="s">
        <v>92</v>
      </c>
      <c r="B568" t="s">
        <v>40</v>
      </c>
      <c r="C568" t="b">
        <v>0</v>
      </c>
    </row>
    <row r="569" spans="1:3" x14ac:dyDescent="0.25">
      <c r="A569" s="2" t="s">
        <v>92</v>
      </c>
      <c r="B569" t="s">
        <v>41</v>
      </c>
      <c r="C569" s="2" t="s">
        <v>122</v>
      </c>
    </row>
    <row r="570" spans="1:3" x14ac:dyDescent="0.25">
      <c r="A570" s="2" t="s">
        <v>92</v>
      </c>
      <c r="B570" t="s">
        <v>76</v>
      </c>
      <c r="C570" s="2" t="s">
        <v>438</v>
      </c>
    </row>
    <row r="571" spans="1:3" x14ac:dyDescent="0.25">
      <c r="A571" s="2" t="s">
        <v>92</v>
      </c>
      <c r="B571" t="s">
        <v>44</v>
      </c>
      <c r="C571">
        <v>16.86</v>
      </c>
    </row>
    <row r="572" spans="1:3" x14ac:dyDescent="0.25">
      <c r="A572" s="2" t="s">
        <v>92</v>
      </c>
      <c r="B572" t="s">
        <v>77</v>
      </c>
      <c r="C572" s="2" t="s">
        <v>178</v>
      </c>
    </row>
    <row r="573" spans="1:3" x14ac:dyDescent="0.25">
      <c r="A573" s="2" t="s">
        <v>93</v>
      </c>
      <c r="B573" t="s">
        <v>40</v>
      </c>
      <c r="C573" t="b">
        <v>0</v>
      </c>
    </row>
    <row r="574" spans="1:3" x14ac:dyDescent="0.25">
      <c r="A574" s="2" t="s">
        <v>93</v>
      </c>
      <c r="B574" t="s">
        <v>41</v>
      </c>
      <c r="C574" s="2" t="s">
        <v>123</v>
      </c>
    </row>
    <row r="575" spans="1:3" x14ac:dyDescent="0.25">
      <c r="A575" s="2" t="s">
        <v>93</v>
      </c>
      <c r="B575" t="s">
        <v>76</v>
      </c>
      <c r="C575" s="2" t="s">
        <v>439</v>
      </c>
    </row>
    <row r="576" spans="1:3" x14ac:dyDescent="0.25">
      <c r="A576" s="2" t="s">
        <v>93</v>
      </c>
      <c r="B576" t="s">
        <v>44</v>
      </c>
      <c r="C576">
        <v>17.86</v>
      </c>
    </row>
    <row r="577" spans="1:3" x14ac:dyDescent="0.25">
      <c r="A577" s="2" t="s">
        <v>93</v>
      </c>
      <c r="B577" t="s">
        <v>77</v>
      </c>
      <c r="C577" s="2" t="s">
        <v>178</v>
      </c>
    </row>
    <row r="578" spans="1:3" x14ac:dyDescent="0.25">
      <c r="A578" s="2" t="s">
        <v>94</v>
      </c>
      <c r="B578" t="s">
        <v>40</v>
      </c>
      <c r="C578" t="b">
        <v>0</v>
      </c>
    </row>
    <row r="579" spans="1:3" x14ac:dyDescent="0.25">
      <c r="A579" s="2" t="s">
        <v>94</v>
      </c>
      <c r="B579" t="s">
        <v>41</v>
      </c>
      <c r="C579" s="2" t="s">
        <v>124</v>
      </c>
    </row>
    <row r="580" spans="1:3" x14ac:dyDescent="0.25">
      <c r="A580" s="2" t="s">
        <v>94</v>
      </c>
      <c r="B580" t="s">
        <v>76</v>
      </c>
      <c r="C580" s="2" t="s">
        <v>440</v>
      </c>
    </row>
    <row r="581" spans="1:3" x14ac:dyDescent="0.25">
      <c r="A581" s="2" t="s">
        <v>94</v>
      </c>
      <c r="B581" t="s">
        <v>44</v>
      </c>
      <c r="C581">
        <v>23.86</v>
      </c>
    </row>
    <row r="582" spans="1:3" x14ac:dyDescent="0.25">
      <c r="A582" s="2" t="s">
        <v>94</v>
      </c>
      <c r="B582" t="s">
        <v>77</v>
      </c>
      <c r="C582" s="2" t="s">
        <v>151</v>
      </c>
    </row>
    <row r="583" spans="1:3" x14ac:dyDescent="0.25">
      <c r="A583" s="2" t="s">
        <v>95</v>
      </c>
      <c r="B583" t="s">
        <v>40</v>
      </c>
      <c r="C583" t="b">
        <v>0</v>
      </c>
    </row>
    <row r="584" spans="1:3" x14ac:dyDescent="0.25">
      <c r="A584" s="2" t="s">
        <v>95</v>
      </c>
      <c r="B584" t="s">
        <v>41</v>
      </c>
      <c r="C584" s="2" t="s">
        <v>125</v>
      </c>
    </row>
    <row r="585" spans="1:3" x14ac:dyDescent="0.25">
      <c r="A585" s="2" t="s">
        <v>95</v>
      </c>
      <c r="B585" t="s">
        <v>76</v>
      </c>
      <c r="C585" s="2" t="s">
        <v>441</v>
      </c>
    </row>
    <row r="586" spans="1:3" x14ac:dyDescent="0.25">
      <c r="A586" s="2" t="s">
        <v>95</v>
      </c>
      <c r="B586" t="s">
        <v>44</v>
      </c>
      <c r="C586">
        <v>25</v>
      </c>
    </row>
    <row r="587" spans="1:3" x14ac:dyDescent="0.25">
      <c r="A587" s="2" t="s">
        <v>95</v>
      </c>
      <c r="B587" t="s">
        <v>77</v>
      </c>
      <c r="C587" s="2" t="s">
        <v>151</v>
      </c>
    </row>
    <row r="588" spans="1:3" x14ac:dyDescent="0.25">
      <c r="A588" s="2" t="s">
        <v>96</v>
      </c>
      <c r="B588" t="s">
        <v>40</v>
      </c>
      <c r="C588" t="b">
        <v>0</v>
      </c>
    </row>
    <row r="589" spans="1:3" x14ac:dyDescent="0.25">
      <c r="A589" s="2" t="s">
        <v>96</v>
      </c>
      <c r="B589" t="s">
        <v>41</v>
      </c>
      <c r="C589" s="2" t="s">
        <v>126</v>
      </c>
    </row>
    <row r="590" spans="1:3" x14ac:dyDescent="0.25">
      <c r="A590" s="2" t="s">
        <v>96</v>
      </c>
      <c r="B590" t="s">
        <v>76</v>
      </c>
      <c r="C590" s="2" t="s">
        <v>442</v>
      </c>
    </row>
    <row r="591" spans="1:3" x14ac:dyDescent="0.25">
      <c r="A591" s="2" t="s">
        <v>96</v>
      </c>
      <c r="B591" t="s">
        <v>44</v>
      </c>
      <c r="C591">
        <v>19.29</v>
      </c>
    </row>
    <row r="592" spans="1:3" x14ac:dyDescent="0.25">
      <c r="A592" s="2" t="s">
        <v>96</v>
      </c>
      <c r="B592" t="s">
        <v>77</v>
      </c>
      <c r="C592" s="2" t="s">
        <v>177</v>
      </c>
    </row>
    <row r="593" spans="1:3" x14ac:dyDescent="0.25">
      <c r="A593" s="2" t="s">
        <v>97</v>
      </c>
      <c r="B593" t="s">
        <v>40</v>
      </c>
      <c r="C593" t="b">
        <v>0</v>
      </c>
    </row>
    <row r="594" spans="1:3" x14ac:dyDescent="0.25">
      <c r="A594" s="2" t="s">
        <v>97</v>
      </c>
      <c r="B594" t="s">
        <v>41</v>
      </c>
      <c r="C594" s="2" t="s">
        <v>127</v>
      </c>
    </row>
    <row r="595" spans="1:3" x14ac:dyDescent="0.25">
      <c r="A595" s="2" t="s">
        <v>97</v>
      </c>
      <c r="B595" t="s">
        <v>76</v>
      </c>
      <c r="C595" s="2" t="s">
        <v>443</v>
      </c>
    </row>
    <row r="596" spans="1:3" x14ac:dyDescent="0.25">
      <c r="A596" s="2" t="s">
        <v>97</v>
      </c>
      <c r="B596" t="s">
        <v>44</v>
      </c>
      <c r="C596">
        <v>18.29</v>
      </c>
    </row>
    <row r="597" spans="1:3" x14ac:dyDescent="0.25">
      <c r="A597" s="2" t="s">
        <v>97</v>
      </c>
      <c r="B597" t="s">
        <v>77</v>
      </c>
      <c r="C597" s="2" t="s">
        <v>175</v>
      </c>
    </row>
    <row r="598" spans="1:3" x14ac:dyDescent="0.25">
      <c r="A598" s="2" t="s">
        <v>98</v>
      </c>
      <c r="B598" t="s">
        <v>40</v>
      </c>
      <c r="C598" t="b">
        <v>0</v>
      </c>
    </row>
    <row r="599" spans="1:3" x14ac:dyDescent="0.25">
      <c r="A599" s="2" t="s">
        <v>98</v>
      </c>
      <c r="B599" t="s">
        <v>41</v>
      </c>
      <c r="C599" s="2" t="s">
        <v>128</v>
      </c>
    </row>
    <row r="600" spans="1:3" x14ac:dyDescent="0.25">
      <c r="A600" s="2" t="s">
        <v>98</v>
      </c>
      <c r="B600" t="s">
        <v>76</v>
      </c>
      <c r="C600" s="2" t="s">
        <v>444</v>
      </c>
    </row>
    <row r="601" spans="1:3" x14ac:dyDescent="0.25">
      <c r="A601" s="2" t="s">
        <v>98</v>
      </c>
      <c r="B601" t="s">
        <v>44</v>
      </c>
      <c r="C601">
        <v>6.29</v>
      </c>
    </row>
    <row r="602" spans="1:3" x14ac:dyDescent="0.25">
      <c r="A602" s="2" t="s">
        <v>99</v>
      </c>
      <c r="B602" t="s">
        <v>40</v>
      </c>
      <c r="C602" t="b">
        <v>0</v>
      </c>
    </row>
    <row r="603" spans="1:3" x14ac:dyDescent="0.25">
      <c r="A603" s="2" t="s">
        <v>99</v>
      </c>
      <c r="B603" t="s">
        <v>41</v>
      </c>
      <c r="C603" s="2" t="s">
        <v>129</v>
      </c>
    </row>
    <row r="604" spans="1:3" x14ac:dyDescent="0.25">
      <c r="A604" s="2" t="s">
        <v>99</v>
      </c>
      <c r="B604" t="s">
        <v>76</v>
      </c>
      <c r="C604" s="2" t="s">
        <v>445</v>
      </c>
    </row>
    <row r="605" spans="1:3" x14ac:dyDescent="0.25">
      <c r="A605" s="2" t="s">
        <v>99</v>
      </c>
      <c r="B605" t="s">
        <v>44</v>
      </c>
      <c r="C605">
        <v>4.29</v>
      </c>
    </row>
    <row r="606" spans="1:3" x14ac:dyDescent="0.25">
      <c r="A606" s="2" t="s">
        <v>100</v>
      </c>
      <c r="B606" t="s">
        <v>40</v>
      </c>
      <c r="C606" t="b">
        <v>0</v>
      </c>
    </row>
    <row r="607" spans="1:3" x14ac:dyDescent="0.25">
      <c r="A607" s="2" t="s">
        <v>100</v>
      </c>
      <c r="B607" t="s">
        <v>41</v>
      </c>
      <c r="C607" s="2" t="s">
        <v>130</v>
      </c>
    </row>
    <row r="608" spans="1:3" x14ac:dyDescent="0.25">
      <c r="A608" s="2" t="s">
        <v>100</v>
      </c>
      <c r="B608" t="s">
        <v>76</v>
      </c>
      <c r="C608" s="2" t="s">
        <v>446</v>
      </c>
    </row>
    <row r="609" spans="1:3" x14ac:dyDescent="0.25">
      <c r="A609" s="2" t="s">
        <v>100</v>
      </c>
      <c r="B609" t="s">
        <v>44</v>
      </c>
      <c r="C609">
        <v>17</v>
      </c>
    </row>
    <row r="610" spans="1:3" x14ac:dyDescent="0.25">
      <c r="A610" s="2" t="s">
        <v>101</v>
      </c>
      <c r="B610" t="s">
        <v>40</v>
      </c>
      <c r="C610" t="b">
        <v>0</v>
      </c>
    </row>
    <row r="611" spans="1:3" x14ac:dyDescent="0.25">
      <c r="A611" s="2" t="s">
        <v>101</v>
      </c>
      <c r="B611" t="s">
        <v>41</v>
      </c>
      <c r="C611" s="2" t="s">
        <v>131</v>
      </c>
    </row>
    <row r="612" spans="1:3" x14ac:dyDescent="0.25">
      <c r="A612" s="2" t="s">
        <v>101</v>
      </c>
      <c r="B612" t="s">
        <v>76</v>
      </c>
      <c r="C612" s="2" t="s">
        <v>447</v>
      </c>
    </row>
    <row r="613" spans="1:3" x14ac:dyDescent="0.25">
      <c r="A613" s="2" t="s">
        <v>101</v>
      </c>
      <c r="B613" t="s">
        <v>44</v>
      </c>
      <c r="C613">
        <v>17.43</v>
      </c>
    </row>
    <row r="614" spans="1:3" x14ac:dyDescent="0.25">
      <c r="A614" s="2" t="s">
        <v>102</v>
      </c>
      <c r="B614" t="s">
        <v>40</v>
      </c>
      <c r="C614" t="b">
        <v>0</v>
      </c>
    </row>
    <row r="615" spans="1:3" x14ac:dyDescent="0.25">
      <c r="A615" s="2" t="s">
        <v>102</v>
      </c>
      <c r="B615" t="s">
        <v>41</v>
      </c>
      <c r="C615" s="2" t="s">
        <v>132</v>
      </c>
    </row>
    <row r="616" spans="1:3" x14ac:dyDescent="0.25">
      <c r="A616" s="2" t="s">
        <v>102</v>
      </c>
      <c r="B616" t="s">
        <v>76</v>
      </c>
      <c r="C616" s="2" t="s">
        <v>448</v>
      </c>
    </row>
    <row r="617" spans="1:3" x14ac:dyDescent="0.25">
      <c r="A617" s="2" t="s">
        <v>102</v>
      </c>
      <c r="B617" t="s">
        <v>44</v>
      </c>
      <c r="C617">
        <v>14.43</v>
      </c>
    </row>
    <row r="618" spans="1:3" x14ac:dyDescent="0.25">
      <c r="A618" s="2" t="s">
        <v>103</v>
      </c>
      <c r="B618" t="s">
        <v>40</v>
      </c>
      <c r="C618" t="b">
        <v>0</v>
      </c>
    </row>
    <row r="619" spans="1:3" x14ac:dyDescent="0.25">
      <c r="A619" s="2" t="s">
        <v>103</v>
      </c>
      <c r="B619" t="s">
        <v>41</v>
      </c>
      <c r="C619" s="2" t="s">
        <v>133</v>
      </c>
    </row>
    <row r="620" spans="1:3" x14ac:dyDescent="0.25">
      <c r="A620" s="2" t="s">
        <v>103</v>
      </c>
      <c r="B620" t="s">
        <v>76</v>
      </c>
      <c r="C620" s="2" t="s">
        <v>449</v>
      </c>
    </row>
    <row r="621" spans="1:3" x14ac:dyDescent="0.25">
      <c r="A621" s="2" t="s">
        <v>103</v>
      </c>
      <c r="B621" t="s">
        <v>44</v>
      </c>
      <c r="C621">
        <v>12.86</v>
      </c>
    </row>
    <row r="622" spans="1:3" x14ac:dyDescent="0.25">
      <c r="A622" s="2" t="s">
        <v>104</v>
      </c>
      <c r="B622" t="s">
        <v>40</v>
      </c>
      <c r="C622" t="b">
        <v>0</v>
      </c>
    </row>
    <row r="623" spans="1:3" x14ac:dyDescent="0.25">
      <c r="A623" s="2" t="s">
        <v>104</v>
      </c>
      <c r="B623" t="s">
        <v>41</v>
      </c>
      <c r="C623" s="2" t="s">
        <v>134</v>
      </c>
    </row>
    <row r="624" spans="1:3" x14ac:dyDescent="0.25">
      <c r="A624" s="2" t="s">
        <v>104</v>
      </c>
      <c r="B624" t="s">
        <v>76</v>
      </c>
      <c r="C624" s="2" t="s">
        <v>450</v>
      </c>
    </row>
    <row r="625" spans="1:3" x14ac:dyDescent="0.25">
      <c r="A625" s="2" t="s">
        <v>104</v>
      </c>
      <c r="B625" t="s">
        <v>44</v>
      </c>
      <c r="C625">
        <v>10</v>
      </c>
    </row>
    <row r="626" spans="1:3" x14ac:dyDescent="0.25">
      <c r="A626" s="2" t="s">
        <v>105</v>
      </c>
      <c r="B626" t="s">
        <v>40</v>
      </c>
      <c r="C626" t="b">
        <v>0</v>
      </c>
    </row>
    <row r="627" spans="1:3" x14ac:dyDescent="0.25">
      <c r="A627" s="2" t="s">
        <v>105</v>
      </c>
      <c r="B627" t="s">
        <v>41</v>
      </c>
      <c r="C627" s="2" t="s">
        <v>135</v>
      </c>
    </row>
    <row r="628" spans="1:3" x14ac:dyDescent="0.25">
      <c r="A628" s="2" t="s">
        <v>105</v>
      </c>
      <c r="B628" t="s">
        <v>76</v>
      </c>
      <c r="C628" s="2" t="s">
        <v>451</v>
      </c>
    </row>
    <row r="629" spans="1:3" x14ac:dyDescent="0.25">
      <c r="A629" s="2" t="s">
        <v>105</v>
      </c>
      <c r="B629" t="s">
        <v>44</v>
      </c>
      <c r="C629">
        <v>13</v>
      </c>
    </row>
    <row r="630" spans="1:3" x14ac:dyDescent="0.25">
      <c r="A630" s="2" t="s">
        <v>106</v>
      </c>
      <c r="B630" t="s">
        <v>40</v>
      </c>
      <c r="C630" t="b">
        <v>0</v>
      </c>
    </row>
    <row r="631" spans="1:3" x14ac:dyDescent="0.25">
      <c r="A631" s="2" t="s">
        <v>106</v>
      </c>
      <c r="B631" t="s">
        <v>41</v>
      </c>
      <c r="C631" s="2" t="s">
        <v>136</v>
      </c>
    </row>
    <row r="632" spans="1:3" x14ac:dyDescent="0.25">
      <c r="A632" s="2" t="s">
        <v>106</v>
      </c>
      <c r="B632" t="s">
        <v>76</v>
      </c>
      <c r="C632" s="2" t="s">
        <v>452</v>
      </c>
    </row>
    <row r="633" spans="1:3" x14ac:dyDescent="0.25">
      <c r="A633" s="2" t="s">
        <v>106</v>
      </c>
      <c r="B633" t="s">
        <v>44</v>
      </c>
      <c r="C633">
        <v>13.43</v>
      </c>
    </row>
    <row r="634" spans="1:3" x14ac:dyDescent="0.25">
      <c r="A634" s="2" t="s">
        <v>107</v>
      </c>
      <c r="B634" t="s">
        <v>40</v>
      </c>
      <c r="C634" t="b">
        <v>0</v>
      </c>
    </row>
    <row r="635" spans="1:3" x14ac:dyDescent="0.25">
      <c r="A635" s="2" t="s">
        <v>107</v>
      </c>
      <c r="B635" t="s">
        <v>41</v>
      </c>
      <c r="C635" s="2" t="s">
        <v>137</v>
      </c>
    </row>
    <row r="636" spans="1:3" x14ac:dyDescent="0.25">
      <c r="A636" s="2" t="s">
        <v>107</v>
      </c>
      <c r="B636" t="s">
        <v>76</v>
      </c>
      <c r="C636" s="2" t="s">
        <v>453</v>
      </c>
    </row>
    <row r="637" spans="1:3" x14ac:dyDescent="0.25">
      <c r="A637" s="2" t="s">
        <v>107</v>
      </c>
      <c r="B637" t="s">
        <v>44</v>
      </c>
      <c r="C637">
        <v>14.57</v>
      </c>
    </row>
    <row r="638" spans="1:3" x14ac:dyDescent="0.25">
      <c r="A638" s="2" t="s">
        <v>108</v>
      </c>
      <c r="B638" t="s">
        <v>40</v>
      </c>
      <c r="C638" t="b">
        <v>0</v>
      </c>
    </row>
    <row r="639" spans="1:3" x14ac:dyDescent="0.25">
      <c r="A639" s="2" t="s">
        <v>108</v>
      </c>
      <c r="B639" t="s">
        <v>41</v>
      </c>
      <c r="C639" s="2" t="s">
        <v>138</v>
      </c>
    </row>
    <row r="640" spans="1:3" x14ac:dyDescent="0.25">
      <c r="A640" s="2" t="s">
        <v>108</v>
      </c>
      <c r="B640" t="s">
        <v>76</v>
      </c>
      <c r="C640" s="2" t="s">
        <v>454</v>
      </c>
    </row>
    <row r="641" spans="1:3" x14ac:dyDescent="0.25">
      <c r="A641" s="2" t="s">
        <v>108</v>
      </c>
      <c r="B641" t="s">
        <v>44</v>
      </c>
      <c r="C641">
        <v>15.71</v>
      </c>
    </row>
    <row r="642" spans="1:3" x14ac:dyDescent="0.25">
      <c r="A642" s="2" t="s">
        <v>109</v>
      </c>
      <c r="B642" t="s">
        <v>40</v>
      </c>
      <c r="C642" t="b">
        <v>0</v>
      </c>
    </row>
    <row r="643" spans="1:3" x14ac:dyDescent="0.25">
      <c r="A643" s="2" t="s">
        <v>109</v>
      </c>
      <c r="B643" t="s">
        <v>41</v>
      </c>
      <c r="C643" s="2" t="s">
        <v>139</v>
      </c>
    </row>
    <row r="644" spans="1:3" x14ac:dyDescent="0.25">
      <c r="A644" s="2" t="s">
        <v>109</v>
      </c>
      <c r="B644" t="s">
        <v>76</v>
      </c>
      <c r="C644" s="2" t="s">
        <v>455</v>
      </c>
    </row>
    <row r="645" spans="1:3" x14ac:dyDescent="0.25">
      <c r="A645" s="2" t="s">
        <v>109</v>
      </c>
      <c r="B645" t="s">
        <v>44</v>
      </c>
      <c r="C645">
        <v>9.86</v>
      </c>
    </row>
    <row r="646" spans="1:3" x14ac:dyDescent="0.25">
      <c r="A646" s="2" t="s">
        <v>110</v>
      </c>
      <c r="B646" t="s">
        <v>40</v>
      </c>
      <c r="C646" t="b">
        <v>0</v>
      </c>
    </row>
    <row r="647" spans="1:3" x14ac:dyDescent="0.25">
      <c r="A647" s="2" t="s">
        <v>110</v>
      </c>
      <c r="B647" t="s">
        <v>41</v>
      </c>
      <c r="C647" s="2" t="s">
        <v>140</v>
      </c>
    </row>
    <row r="648" spans="1:3" x14ac:dyDescent="0.25">
      <c r="A648" s="2" t="s">
        <v>110</v>
      </c>
      <c r="B648" t="s">
        <v>76</v>
      </c>
      <c r="C648" s="2" t="s">
        <v>456</v>
      </c>
    </row>
    <row r="649" spans="1:3" x14ac:dyDescent="0.25">
      <c r="A649" s="2" t="s">
        <v>110</v>
      </c>
      <c r="B649" t="s">
        <v>44</v>
      </c>
      <c r="C649">
        <v>9.14</v>
      </c>
    </row>
    <row r="650" spans="1:3" x14ac:dyDescent="0.25">
      <c r="A650" s="2" t="s">
        <v>111</v>
      </c>
      <c r="B650" t="s">
        <v>40</v>
      </c>
      <c r="C650" t="b">
        <v>0</v>
      </c>
    </row>
    <row r="651" spans="1:3" x14ac:dyDescent="0.25">
      <c r="A651" s="2" t="s">
        <v>111</v>
      </c>
      <c r="B651" t="s">
        <v>41</v>
      </c>
      <c r="C651" s="2" t="s">
        <v>141</v>
      </c>
    </row>
    <row r="652" spans="1:3" x14ac:dyDescent="0.25">
      <c r="A652" s="2" t="s">
        <v>111</v>
      </c>
      <c r="B652" t="s">
        <v>76</v>
      </c>
      <c r="C652" s="2" t="s">
        <v>457</v>
      </c>
    </row>
    <row r="653" spans="1:3" x14ac:dyDescent="0.25">
      <c r="A653" s="2" t="s">
        <v>111</v>
      </c>
      <c r="B653" t="s">
        <v>44</v>
      </c>
      <c r="C653">
        <v>9.2899999999999991</v>
      </c>
    </row>
    <row r="654" spans="1:3" x14ac:dyDescent="0.25">
      <c r="A654" s="2" t="s">
        <v>112</v>
      </c>
      <c r="B654" t="s">
        <v>40</v>
      </c>
      <c r="C654" t="b">
        <v>0</v>
      </c>
    </row>
    <row r="655" spans="1:3" x14ac:dyDescent="0.25">
      <c r="A655" s="2" t="s">
        <v>112</v>
      </c>
      <c r="B655" t="s">
        <v>41</v>
      </c>
      <c r="C655" s="2" t="s">
        <v>142</v>
      </c>
    </row>
    <row r="656" spans="1:3" x14ac:dyDescent="0.25">
      <c r="A656" s="2" t="s">
        <v>112</v>
      </c>
      <c r="B656" t="s">
        <v>76</v>
      </c>
      <c r="C656" s="2" t="s">
        <v>458</v>
      </c>
    </row>
    <row r="657" spans="1:3" x14ac:dyDescent="0.25">
      <c r="A657" s="2" t="s">
        <v>112</v>
      </c>
      <c r="B657" t="s">
        <v>44</v>
      </c>
      <c r="C657">
        <v>21.57</v>
      </c>
    </row>
    <row r="658" spans="1:3" x14ac:dyDescent="0.25">
      <c r="A658" s="2" t="s">
        <v>113</v>
      </c>
      <c r="B658" t="s">
        <v>40</v>
      </c>
      <c r="C658" t="b">
        <v>0</v>
      </c>
    </row>
    <row r="659" spans="1:3" x14ac:dyDescent="0.25">
      <c r="A659" s="2" t="s">
        <v>113</v>
      </c>
      <c r="B659" t="s">
        <v>41</v>
      </c>
      <c r="C659" s="2" t="s">
        <v>143</v>
      </c>
    </row>
    <row r="660" spans="1:3" x14ac:dyDescent="0.25">
      <c r="A660" s="2" t="s">
        <v>113</v>
      </c>
      <c r="B660" t="s">
        <v>76</v>
      </c>
      <c r="C660" s="2" t="s">
        <v>459</v>
      </c>
    </row>
    <row r="661" spans="1:3" x14ac:dyDescent="0.25">
      <c r="A661" s="2" t="s">
        <v>113</v>
      </c>
      <c r="B661" t="s">
        <v>44</v>
      </c>
      <c r="C661">
        <v>19</v>
      </c>
    </row>
    <row r="662" spans="1:3" x14ac:dyDescent="0.25">
      <c r="A662" s="2" t="s">
        <v>114</v>
      </c>
      <c r="B662" t="s">
        <v>40</v>
      </c>
      <c r="C662" t="b">
        <v>0</v>
      </c>
    </row>
    <row r="663" spans="1:3" x14ac:dyDescent="0.25">
      <c r="A663" s="2" t="s">
        <v>114</v>
      </c>
      <c r="B663" t="s">
        <v>41</v>
      </c>
      <c r="C663" s="2" t="s">
        <v>144</v>
      </c>
    </row>
    <row r="664" spans="1:3" x14ac:dyDescent="0.25">
      <c r="A664" s="2" t="s">
        <v>114</v>
      </c>
      <c r="B664" t="s">
        <v>76</v>
      </c>
      <c r="C664" s="2" t="s">
        <v>460</v>
      </c>
    </row>
    <row r="665" spans="1:3" x14ac:dyDescent="0.25">
      <c r="A665" s="2" t="s">
        <v>114</v>
      </c>
      <c r="B665" t="s">
        <v>44</v>
      </c>
      <c r="C665">
        <v>7</v>
      </c>
    </row>
    <row r="666" spans="1:3" x14ac:dyDescent="0.25">
      <c r="A666" s="2" t="s">
        <v>115</v>
      </c>
      <c r="B666" t="s">
        <v>40</v>
      </c>
      <c r="C666" t="b">
        <v>0</v>
      </c>
    </row>
    <row r="667" spans="1:3" x14ac:dyDescent="0.25">
      <c r="A667" s="2" t="s">
        <v>115</v>
      </c>
      <c r="B667" t="s">
        <v>41</v>
      </c>
      <c r="C667" s="2" t="s">
        <v>145</v>
      </c>
    </row>
    <row r="668" spans="1:3" x14ac:dyDescent="0.25">
      <c r="A668" s="2" t="s">
        <v>115</v>
      </c>
      <c r="B668" t="s">
        <v>76</v>
      </c>
      <c r="C668" s="2" t="s">
        <v>461</v>
      </c>
    </row>
    <row r="669" spans="1:3" x14ac:dyDescent="0.25">
      <c r="A669" s="2" t="s">
        <v>115</v>
      </c>
      <c r="B669" t="s">
        <v>44</v>
      </c>
      <c r="C669">
        <v>16.29</v>
      </c>
    </row>
    <row r="670" spans="1:3" x14ac:dyDescent="0.25">
      <c r="A670" s="2" t="s">
        <v>116</v>
      </c>
      <c r="B670" t="s">
        <v>40</v>
      </c>
      <c r="C670" t="b">
        <v>0</v>
      </c>
    </row>
    <row r="671" spans="1:3" x14ac:dyDescent="0.25">
      <c r="A671" s="2" t="s">
        <v>116</v>
      </c>
      <c r="B671" t="s">
        <v>41</v>
      </c>
      <c r="C671" s="2" t="s">
        <v>146</v>
      </c>
    </row>
    <row r="672" spans="1:3" x14ac:dyDescent="0.25">
      <c r="A672" s="2" t="s">
        <v>116</v>
      </c>
      <c r="B672" t="s">
        <v>76</v>
      </c>
      <c r="C672" s="2" t="s">
        <v>462</v>
      </c>
    </row>
    <row r="673" spans="1:3" x14ac:dyDescent="0.25">
      <c r="A673" s="2" t="s">
        <v>116</v>
      </c>
      <c r="B673" t="s">
        <v>44</v>
      </c>
      <c r="C673">
        <v>13.43</v>
      </c>
    </row>
    <row r="674" spans="1:3" x14ac:dyDescent="0.25">
      <c r="A674" s="2" t="s">
        <v>117</v>
      </c>
      <c r="B674" t="s">
        <v>40</v>
      </c>
      <c r="C674" t="b">
        <v>0</v>
      </c>
    </row>
    <row r="675" spans="1:3" x14ac:dyDescent="0.25">
      <c r="A675" s="2" t="s">
        <v>117</v>
      </c>
      <c r="B675" t="s">
        <v>41</v>
      </c>
      <c r="C675" s="2" t="s">
        <v>147</v>
      </c>
    </row>
    <row r="676" spans="1:3" x14ac:dyDescent="0.25">
      <c r="A676" s="2" t="s">
        <v>117</v>
      </c>
      <c r="B676" t="s">
        <v>76</v>
      </c>
      <c r="C676" s="2" t="s">
        <v>463</v>
      </c>
    </row>
    <row r="677" spans="1:3" x14ac:dyDescent="0.25">
      <c r="A677" s="2" t="s">
        <v>117</v>
      </c>
      <c r="B677" t="s">
        <v>44</v>
      </c>
      <c r="C677">
        <v>11.14</v>
      </c>
    </row>
    <row r="678" spans="1:3" x14ac:dyDescent="0.25">
      <c r="A678" s="2" t="s">
        <v>118</v>
      </c>
      <c r="B678" t="s">
        <v>40</v>
      </c>
      <c r="C678" t="b">
        <v>0</v>
      </c>
    </row>
    <row r="679" spans="1:3" x14ac:dyDescent="0.25">
      <c r="A679" s="2" t="s">
        <v>118</v>
      </c>
      <c r="B679" t="s">
        <v>41</v>
      </c>
      <c r="C679" s="2" t="s">
        <v>148</v>
      </c>
    </row>
    <row r="680" spans="1:3" x14ac:dyDescent="0.25">
      <c r="A680" s="2" t="s">
        <v>118</v>
      </c>
      <c r="B680" t="s">
        <v>76</v>
      </c>
      <c r="C680" s="2" t="s">
        <v>464</v>
      </c>
    </row>
    <row r="681" spans="1:3" x14ac:dyDescent="0.25">
      <c r="A681" s="2" t="s">
        <v>118</v>
      </c>
      <c r="B681" t="s">
        <v>44</v>
      </c>
      <c r="C681">
        <v>5.57</v>
      </c>
    </row>
    <row r="682" spans="1:3" x14ac:dyDescent="0.25">
      <c r="A682" s="2" t="s">
        <v>27</v>
      </c>
      <c r="B682" t="s">
        <v>40</v>
      </c>
      <c r="C682" t="b">
        <v>0</v>
      </c>
    </row>
    <row r="683" spans="1:3" x14ac:dyDescent="0.25">
      <c r="A683" s="2" t="s">
        <v>27</v>
      </c>
      <c r="B683" t="s">
        <v>41</v>
      </c>
      <c r="C683" s="2" t="s">
        <v>149</v>
      </c>
    </row>
    <row r="684" spans="1:3" x14ac:dyDescent="0.25">
      <c r="A684" s="2" t="s">
        <v>27</v>
      </c>
      <c r="B684" t="s">
        <v>76</v>
      </c>
      <c r="C684" s="2" t="s">
        <v>465</v>
      </c>
    </row>
    <row r="685" spans="1:3" x14ac:dyDescent="0.25">
      <c r="A685" s="2" t="s">
        <v>27</v>
      </c>
      <c r="B685" t="s">
        <v>44</v>
      </c>
      <c r="C685">
        <v>20.71</v>
      </c>
    </row>
    <row r="686" spans="1:3" x14ac:dyDescent="0.25">
      <c r="A686" s="2" t="s">
        <v>27</v>
      </c>
      <c r="B686" t="s">
        <v>77</v>
      </c>
      <c r="C686" s="2" t="s">
        <v>79</v>
      </c>
    </row>
    <row r="687" spans="1:3" x14ac:dyDescent="0.25">
      <c r="A687" s="2" t="s">
        <v>28</v>
      </c>
      <c r="B687" t="s">
        <v>40</v>
      </c>
      <c r="C687" t="b">
        <v>0</v>
      </c>
    </row>
    <row r="688" spans="1:3" x14ac:dyDescent="0.25">
      <c r="A688" s="2" t="s">
        <v>28</v>
      </c>
      <c r="B688" t="s">
        <v>41</v>
      </c>
      <c r="C688" s="2" t="s">
        <v>150</v>
      </c>
    </row>
    <row r="689" spans="1:3" x14ac:dyDescent="0.25">
      <c r="A689" s="2" t="s">
        <v>28</v>
      </c>
      <c r="B689" t="s">
        <v>76</v>
      </c>
      <c r="C689" s="2" t="s">
        <v>466</v>
      </c>
    </row>
    <row r="690" spans="1:3" x14ac:dyDescent="0.25">
      <c r="A690" s="2" t="s">
        <v>28</v>
      </c>
      <c r="B690" t="s">
        <v>44</v>
      </c>
      <c r="C690">
        <v>16.14</v>
      </c>
    </row>
    <row r="691" spans="1:3" x14ac:dyDescent="0.25">
      <c r="A691" s="2" t="s">
        <v>21</v>
      </c>
      <c r="B691" t="s">
        <v>179</v>
      </c>
      <c r="C691" s="2" t="s">
        <v>180</v>
      </c>
    </row>
    <row r="692" spans="1:3" x14ac:dyDescent="0.25">
      <c r="A692" s="2" t="s">
        <v>21</v>
      </c>
      <c r="B692" t="s">
        <v>181</v>
      </c>
      <c r="C692">
        <v>3</v>
      </c>
    </row>
    <row r="693" spans="1:3" x14ac:dyDescent="0.25">
      <c r="A693" s="2" t="s">
        <v>21</v>
      </c>
      <c r="B693" t="s">
        <v>182</v>
      </c>
      <c r="C693">
        <v>6</v>
      </c>
    </row>
    <row r="694" spans="1:3" x14ac:dyDescent="0.25">
      <c r="A694" s="2" t="s">
        <v>21</v>
      </c>
      <c r="B694" t="s">
        <v>183</v>
      </c>
      <c r="C694">
        <v>1</v>
      </c>
    </row>
    <row r="695" spans="1:3" x14ac:dyDescent="0.25">
      <c r="A695" s="2" t="s">
        <v>21</v>
      </c>
      <c r="B695" t="s">
        <v>184</v>
      </c>
      <c r="C695">
        <v>-7.6E-3</v>
      </c>
    </row>
    <row r="696" spans="1:3" x14ac:dyDescent="0.25">
      <c r="A696" s="2" t="s">
        <v>21</v>
      </c>
      <c r="B696" t="s">
        <v>185</v>
      </c>
      <c r="C696">
        <v>7039480</v>
      </c>
    </row>
    <row r="697" spans="1:3" x14ac:dyDescent="0.25">
      <c r="A697" s="2" t="s">
        <v>21</v>
      </c>
      <c r="B697" t="s">
        <v>186</v>
      </c>
      <c r="C697">
        <v>5</v>
      </c>
    </row>
    <row r="698" spans="1:3" x14ac:dyDescent="0.25">
      <c r="A698" s="2" t="s">
        <v>21</v>
      </c>
      <c r="B698" t="s">
        <v>187</v>
      </c>
      <c r="C698">
        <v>50</v>
      </c>
    </row>
    <row r="699" spans="1:3" x14ac:dyDescent="0.25">
      <c r="A699" s="2" t="s">
        <v>21</v>
      </c>
      <c r="B699" t="s">
        <v>188</v>
      </c>
      <c r="C699">
        <v>8711167</v>
      </c>
    </row>
    <row r="700" spans="1:3" x14ac:dyDescent="0.25">
      <c r="A700" s="2" t="s">
        <v>21</v>
      </c>
      <c r="B700" t="s">
        <v>189</v>
      </c>
      <c r="C700">
        <v>2</v>
      </c>
    </row>
    <row r="701" spans="1:3" x14ac:dyDescent="0.25">
      <c r="A701" s="2" t="s">
        <v>21</v>
      </c>
      <c r="B701" t="s">
        <v>190</v>
      </c>
      <c r="C701">
        <v>3.6200000000000003E-2</v>
      </c>
    </row>
    <row r="702" spans="1:3" x14ac:dyDescent="0.25">
      <c r="A702" s="2" t="s">
        <v>21</v>
      </c>
      <c r="B702" t="s">
        <v>191</v>
      </c>
      <c r="C702">
        <v>8109667</v>
      </c>
    </row>
    <row r="703" spans="1:3" x14ac:dyDescent="0.25">
      <c r="A703" s="2" t="s">
        <v>25</v>
      </c>
      <c r="B703" t="s">
        <v>179</v>
      </c>
      <c r="C703" s="2" t="s">
        <v>192</v>
      </c>
    </row>
    <row r="704" spans="1:3" x14ac:dyDescent="0.25">
      <c r="A704" s="2" t="s">
        <v>25</v>
      </c>
      <c r="B704" t="s">
        <v>181</v>
      </c>
      <c r="C704">
        <v>3</v>
      </c>
    </row>
    <row r="705" spans="1:3" x14ac:dyDescent="0.25">
      <c r="A705" s="2" t="s">
        <v>25</v>
      </c>
      <c r="B705" t="s">
        <v>182</v>
      </c>
      <c r="C705">
        <v>1</v>
      </c>
    </row>
    <row r="706" spans="1:3" x14ac:dyDescent="0.25">
      <c r="A706" s="2" t="s">
        <v>25</v>
      </c>
      <c r="B706" t="s">
        <v>183</v>
      </c>
      <c r="C706">
        <v>1</v>
      </c>
    </row>
    <row r="707" spans="1:3" x14ac:dyDescent="0.25">
      <c r="A707" s="2" t="s">
        <v>25</v>
      </c>
      <c r="B707" t="s">
        <v>184</v>
      </c>
      <c r="C707">
        <v>1620226</v>
      </c>
    </row>
    <row r="708" spans="1:3" x14ac:dyDescent="0.25">
      <c r="A708" s="2" t="s">
        <v>25</v>
      </c>
      <c r="B708" t="s">
        <v>185</v>
      </c>
      <c r="C708">
        <v>7039480</v>
      </c>
    </row>
    <row r="709" spans="1:3" x14ac:dyDescent="0.25">
      <c r="A709" s="2" t="s">
        <v>25</v>
      </c>
      <c r="B709" t="s">
        <v>186</v>
      </c>
      <c r="C709">
        <v>5</v>
      </c>
    </row>
    <row r="710" spans="1:3" x14ac:dyDescent="0.25">
      <c r="A710" s="2" t="s">
        <v>25</v>
      </c>
      <c r="B710" t="s">
        <v>187</v>
      </c>
      <c r="C710">
        <v>50</v>
      </c>
    </row>
    <row r="711" spans="1:3" x14ac:dyDescent="0.25">
      <c r="A711" s="2" t="s">
        <v>25</v>
      </c>
      <c r="B711" t="s">
        <v>188</v>
      </c>
      <c r="C711">
        <v>8711167</v>
      </c>
    </row>
    <row r="712" spans="1:3" x14ac:dyDescent="0.25">
      <c r="A712" s="2" t="s">
        <v>25</v>
      </c>
      <c r="B712" t="s">
        <v>189</v>
      </c>
      <c r="C712">
        <v>2</v>
      </c>
    </row>
    <row r="713" spans="1:3" x14ac:dyDescent="0.25">
      <c r="A713" s="2" t="s">
        <v>25</v>
      </c>
      <c r="B713" t="s">
        <v>190</v>
      </c>
      <c r="C713">
        <v>76457640</v>
      </c>
    </row>
    <row r="714" spans="1:3" x14ac:dyDescent="0.25">
      <c r="A714" s="2" t="s">
        <v>25</v>
      </c>
      <c r="B714" t="s">
        <v>191</v>
      </c>
      <c r="C714">
        <v>8109667</v>
      </c>
    </row>
    <row r="715" spans="1:3" x14ac:dyDescent="0.25">
      <c r="A715" s="2" t="s">
        <v>88</v>
      </c>
      <c r="B715" t="s">
        <v>179</v>
      </c>
      <c r="C715" s="2" t="s">
        <v>193</v>
      </c>
    </row>
    <row r="716" spans="1:3" x14ac:dyDescent="0.25">
      <c r="A716" s="2" t="s">
        <v>88</v>
      </c>
      <c r="B716" t="s">
        <v>181</v>
      </c>
      <c r="C716">
        <v>3</v>
      </c>
    </row>
    <row r="717" spans="1:3" x14ac:dyDescent="0.25">
      <c r="A717" s="2" t="s">
        <v>88</v>
      </c>
      <c r="B717" t="s">
        <v>182</v>
      </c>
      <c r="C717">
        <v>5</v>
      </c>
    </row>
    <row r="718" spans="1:3" x14ac:dyDescent="0.25">
      <c r="A718" s="2" t="s">
        <v>88</v>
      </c>
      <c r="B718" t="s">
        <v>183</v>
      </c>
      <c r="C718">
        <v>1</v>
      </c>
    </row>
    <row r="719" spans="1:3" x14ac:dyDescent="0.25">
      <c r="A719" s="2" t="s">
        <v>88</v>
      </c>
      <c r="B719" t="s">
        <v>184</v>
      </c>
      <c r="C719">
        <v>-0.22509999999999999</v>
      </c>
    </row>
    <row r="720" spans="1:3" x14ac:dyDescent="0.25">
      <c r="A720" s="2" t="s">
        <v>88</v>
      </c>
      <c r="B720" t="s">
        <v>185</v>
      </c>
      <c r="C720">
        <v>7039480</v>
      </c>
    </row>
    <row r="721" spans="1:3" x14ac:dyDescent="0.25">
      <c r="A721" s="2" t="s">
        <v>88</v>
      </c>
      <c r="B721" t="s">
        <v>186</v>
      </c>
      <c r="C721">
        <v>5</v>
      </c>
    </row>
    <row r="722" spans="1:3" x14ac:dyDescent="0.25">
      <c r="A722" s="2" t="s">
        <v>88</v>
      </c>
      <c r="B722" t="s">
        <v>187</v>
      </c>
      <c r="C722">
        <v>50</v>
      </c>
    </row>
    <row r="723" spans="1:3" x14ac:dyDescent="0.25">
      <c r="A723" s="2" t="s">
        <v>88</v>
      </c>
      <c r="B723" t="s">
        <v>188</v>
      </c>
      <c r="C723">
        <v>8711167</v>
      </c>
    </row>
    <row r="724" spans="1:3" x14ac:dyDescent="0.25">
      <c r="A724" s="2" t="s">
        <v>88</v>
      </c>
      <c r="B724" t="s">
        <v>189</v>
      </c>
      <c r="C724">
        <v>2</v>
      </c>
    </row>
    <row r="725" spans="1:3" x14ac:dyDescent="0.25">
      <c r="A725" s="2" t="s">
        <v>88</v>
      </c>
      <c r="B725" t="s">
        <v>190</v>
      </c>
      <c r="C725">
        <v>9.5999999999999992E-3</v>
      </c>
    </row>
    <row r="726" spans="1:3" x14ac:dyDescent="0.25">
      <c r="A726" s="2" t="s">
        <v>88</v>
      </c>
      <c r="B726" t="s">
        <v>191</v>
      </c>
      <c r="C726">
        <v>8109667</v>
      </c>
    </row>
    <row r="727" spans="1:3" x14ac:dyDescent="0.25">
      <c r="A727" s="2" t="s">
        <v>89</v>
      </c>
      <c r="B727" t="s">
        <v>179</v>
      </c>
      <c r="C727" s="2" t="s">
        <v>194</v>
      </c>
    </row>
    <row r="728" spans="1:3" x14ac:dyDescent="0.25">
      <c r="A728" s="2" t="s">
        <v>89</v>
      </c>
      <c r="B728" t="s">
        <v>181</v>
      </c>
      <c r="C728">
        <v>3</v>
      </c>
    </row>
    <row r="729" spans="1:3" x14ac:dyDescent="0.25">
      <c r="A729" s="2" t="s">
        <v>89</v>
      </c>
      <c r="B729" t="s">
        <v>182</v>
      </c>
      <c r="C729">
        <v>4</v>
      </c>
    </row>
    <row r="730" spans="1:3" x14ac:dyDescent="0.25">
      <c r="A730" s="2" t="s">
        <v>89</v>
      </c>
      <c r="B730" t="s">
        <v>183</v>
      </c>
      <c r="C730">
        <v>1</v>
      </c>
    </row>
    <row r="731" spans="1:3" x14ac:dyDescent="0.25">
      <c r="A731" s="2" t="s">
        <v>89</v>
      </c>
      <c r="B731" t="s">
        <v>184</v>
      </c>
      <c r="C731">
        <v>0.27729999999999999</v>
      </c>
    </row>
    <row r="732" spans="1:3" x14ac:dyDescent="0.25">
      <c r="A732" s="2" t="s">
        <v>89</v>
      </c>
      <c r="B732" t="s">
        <v>185</v>
      </c>
      <c r="C732">
        <v>7039480</v>
      </c>
    </row>
    <row r="733" spans="1:3" x14ac:dyDescent="0.25">
      <c r="A733" s="2" t="s">
        <v>89</v>
      </c>
      <c r="B733" t="s">
        <v>186</v>
      </c>
      <c r="C733">
        <v>5</v>
      </c>
    </row>
    <row r="734" spans="1:3" x14ac:dyDescent="0.25">
      <c r="A734" s="2" t="s">
        <v>89</v>
      </c>
      <c r="B734" t="s">
        <v>187</v>
      </c>
      <c r="C734">
        <v>50</v>
      </c>
    </row>
    <row r="735" spans="1:3" x14ac:dyDescent="0.25">
      <c r="A735" s="2" t="s">
        <v>89</v>
      </c>
      <c r="B735" t="s">
        <v>188</v>
      </c>
      <c r="C735">
        <v>8711167</v>
      </c>
    </row>
    <row r="736" spans="1:3" x14ac:dyDescent="0.25">
      <c r="A736" s="2" t="s">
        <v>89</v>
      </c>
      <c r="B736" t="s">
        <v>189</v>
      </c>
      <c r="C736">
        <v>2</v>
      </c>
    </row>
    <row r="737" spans="1:3" x14ac:dyDescent="0.25">
      <c r="A737" s="2" t="s">
        <v>89</v>
      </c>
      <c r="B737" t="s">
        <v>190</v>
      </c>
      <c r="C737">
        <v>2.1221999999999999</v>
      </c>
    </row>
    <row r="738" spans="1:3" x14ac:dyDescent="0.25">
      <c r="A738" s="2" t="s">
        <v>89</v>
      </c>
      <c r="B738" t="s">
        <v>191</v>
      </c>
      <c r="C738">
        <v>8109667</v>
      </c>
    </row>
    <row r="739" spans="1:3" x14ac:dyDescent="0.25">
      <c r="A739" s="2" t="s">
        <v>94</v>
      </c>
      <c r="B739" t="s">
        <v>179</v>
      </c>
      <c r="C739" s="2" t="s">
        <v>195</v>
      </c>
    </row>
    <row r="740" spans="1:3" x14ac:dyDescent="0.25">
      <c r="A740" s="2" t="s">
        <v>94</v>
      </c>
      <c r="B740" t="s">
        <v>181</v>
      </c>
      <c r="C740">
        <v>3</v>
      </c>
    </row>
    <row r="741" spans="1:3" x14ac:dyDescent="0.25">
      <c r="A741" s="2" t="s">
        <v>94</v>
      </c>
      <c r="B741" t="s">
        <v>182</v>
      </c>
      <c r="C741">
        <v>3</v>
      </c>
    </row>
    <row r="742" spans="1:3" x14ac:dyDescent="0.25">
      <c r="A742" s="2" t="s">
        <v>94</v>
      </c>
      <c r="B742" t="s">
        <v>183</v>
      </c>
      <c r="C742">
        <v>1</v>
      </c>
    </row>
    <row r="743" spans="1:3" x14ac:dyDescent="0.25">
      <c r="A743" s="2" t="s">
        <v>94</v>
      </c>
      <c r="B743" t="s">
        <v>185</v>
      </c>
      <c r="C743">
        <v>7039480</v>
      </c>
    </row>
    <row r="744" spans="1:3" x14ac:dyDescent="0.25">
      <c r="A744" s="2" t="s">
        <v>94</v>
      </c>
      <c r="B744" t="s">
        <v>186</v>
      </c>
      <c r="C744">
        <v>5</v>
      </c>
    </row>
    <row r="745" spans="1:3" x14ac:dyDescent="0.25">
      <c r="A745" s="2" t="s">
        <v>94</v>
      </c>
      <c r="B745" t="s">
        <v>187</v>
      </c>
      <c r="C745">
        <v>50</v>
      </c>
    </row>
    <row r="746" spans="1:3" x14ac:dyDescent="0.25">
      <c r="A746" s="2" t="s">
        <v>94</v>
      </c>
      <c r="B746" t="s">
        <v>188</v>
      </c>
      <c r="C746">
        <v>8711167</v>
      </c>
    </row>
    <row r="747" spans="1:3" x14ac:dyDescent="0.25">
      <c r="A747" s="2" t="s">
        <v>94</v>
      </c>
      <c r="B747" t="s">
        <v>189</v>
      </c>
      <c r="C747">
        <v>2</v>
      </c>
    </row>
    <row r="748" spans="1:3" x14ac:dyDescent="0.25">
      <c r="A748" s="2" t="s">
        <v>94</v>
      </c>
      <c r="B748" t="s">
        <v>191</v>
      </c>
      <c r="C748">
        <v>8109667</v>
      </c>
    </row>
    <row r="749" spans="1:3" x14ac:dyDescent="0.25">
      <c r="A749" s="2" t="s">
        <v>95</v>
      </c>
      <c r="B749" t="s">
        <v>179</v>
      </c>
      <c r="C749" s="2" t="s">
        <v>196</v>
      </c>
    </row>
    <row r="750" spans="1:3" x14ac:dyDescent="0.25">
      <c r="A750" s="2" t="s">
        <v>95</v>
      </c>
      <c r="B750" t="s">
        <v>181</v>
      </c>
      <c r="C750">
        <v>3</v>
      </c>
    </row>
    <row r="751" spans="1:3" x14ac:dyDescent="0.25">
      <c r="A751" s="2" t="s">
        <v>95</v>
      </c>
      <c r="B751" t="s">
        <v>182</v>
      </c>
      <c r="C751">
        <v>2</v>
      </c>
    </row>
    <row r="752" spans="1:3" x14ac:dyDescent="0.25">
      <c r="A752" s="2" t="s">
        <v>95</v>
      </c>
      <c r="B752" t="s">
        <v>183</v>
      </c>
      <c r="C752">
        <v>1</v>
      </c>
    </row>
    <row r="753" spans="1:3" x14ac:dyDescent="0.25">
      <c r="A753" s="2" t="s">
        <v>95</v>
      </c>
      <c r="B753" t="s">
        <v>185</v>
      </c>
      <c r="C753">
        <v>7039480</v>
      </c>
    </row>
    <row r="754" spans="1:3" x14ac:dyDescent="0.25">
      <c r="A754" s="2" t="s">
        <v>95</v>
      </c>
      <c r="B754" t="s">
        <v>186</v>
      </c>
      <c r="C754">
        <v>5</v>
      </c>
    </row>
    <row r="755" spans="1:3" x14ac:dyDescent="0.25">
      <c r="A755" s="2" t="s">
        <v>95</v>
      </c>
      <c r="B755" t="s">
        <v>187</v>
      </c>
      <c r="C755">
        <v>50</v>
      </c>
    </row>
    <row r="756" spans="1:3" x14ac:dyDescent="0.25">
      <c r="A756" s="2" t="s">
        <v>95</v>
      </c>
      <c r="B756" t="s">
        <v>188</v>
      </c>
      <c r="C756">
        <v>8711167</v>
      </c>
    </row>
    <row r="757" spans="1:3" x14ac:dyDescent="0.25">
      <c r="A757" s="2" t="s">
        <v>95</v>
      </c>
      <c r="B757" t="s">
        <v>189</v>
      </c>
      <c r="C757">
        <v>2</v>
      </c>
    </row>
    <row r="758" spans="1:3" x14ac:dyDescent="0.25">
      <c r="A758" s="2" t="s">
        <v>95</v>
      </c>
      <c r="B758" t="s">
        <v>191</v>
      </c>
      <c r="C758">
        <v>8109667</v>
      </c>
    </row>
    <row r="759" spans="1:3" x14ac:dyDescent="0.25">
      <c r="A759" s="2" t="s">
        <v>32</v>
      </c>
      <c r="B759" t="s">
        <v>63</v>
      </c>
      <c r="C759" t="b">
        <v>0</v>
      </c>
    </row>
    <row r="760" spans="1:3" x14ac:dyDescent="0.25">
      <c r="A760" s="2" t="s">
        <v>32</v>
      </c>
      <c r="B760" t="s">
        <v>64</v>
      </c>
      <c r="C760" t="b">
        <v>1</v>
      </c>
    </row>
    <row r="761" spans="1:3" x14ac:dyDescent="0.25">
      <c r="A761" s="2" t="s">
        <v>32</v>
      </c>
      <c r="B761" t="s">
        <v>65</v>
      </c>
      <c r="C761" t="b">
        <v>1</v>
      </c>
    </row>
    <row r="762" spans="1:3" x14ac:dyDescent="0.25">
      <c r="A762" s="2" t="s">
        <v>32</v>
      </c>
      <c r="B762" t="s">
        <v>66</v>
      </c>
      <c r="C762">
        <v>0</v>
      </c>
    </row>
    <row r="763" spans="1:3" x14ac:dyDescent="0.25">
      <c r="A763" s="2" t="s">
        <v>32</v>
      </c>
      <c r="B763" t="s">
        <v>67</v>
      </c>
      <c r="C763">
        <v>1</v>
      </c>
    </row>
    <row r="764" spans="1:3" x14ac:dyDescent="0.25">
      <c r="A764" s="2" t="s">
        <v>32</v>
      </c>
      <c r="B764" t="s">
        <v>68</v>
      </c>
      <c r="C764">
        <v>1</v>
      </c>
    </row>
    <row r="765" spans="1:3" x14ac:dyDescent="0.25">
      <c r="A765" s="2" t="s">
        <v>32</v>
      </c>
      <c r="B765" t="s">
        <v>166</v>
      </c>
      <c r="C765">
        <v>1</v>
      </c>
    </row>
    <row r="766" spans="1:3" x14ac:dyDescent="0.25">
      <c r="A766" s="2" t="s">
        <v>32</v>
      </c>
      <c r="B766" t="s">
        <v>167</v>
      </c>
      <c r="C766">
        <v>1</v>
      </c>
    </row>
    <row r="767" spans="1:3" x14ac:dyDescent="0.25">
      <c r="A767" s="2" t="s">
        <v>32</v>
      </c>
      <c r="B767" t="s">
        <v>168</v>
      </c>
      <c r="C767">
        <v>1</v>
      </c>
    </row>
    <row r="768" spans="1:3" x14ac:dyDescent="0.25">
      <c r="A768" t="s">
        <v>417</v>
      </c>
    </row>
    <row r="769" spans="1:3" x14ac:dyDescent="0.25">
      <c r="A769" t="s">
        <v>472</v>
      </c>
    </row>
    <row r="770" spans="1:3" x14ac:dyDescent="0.25">
      <c r="A770" s="2" t="s">
        <v>32</v>
      </c>
      <c r="B770" t="s">
        <v>33</v>
      </c>
      <c r="C770" s="2" t="s">
        <v>171</v>
      </c>
    </row>
    <row r="771" spans="1:3" x14ac:dyDescent="0.25">
      <c r="A771" s="2" t="s">
        <v>32</v>
      </c>
      <c r="B771" t="s">
        <v>34</v>
      </c>
      <c r="C771" t="b">
        <v>0</v>
      </c>
    </row>
    <row r="772" spans="1:3" x14ac:dyDescent="0.25">
      <c r="A772" s="2" t="s">
        <v>32</v>
      </c>
      <c r="B772" t="s">
        <v>35</v>
      </c>
      <c r="C772" s="2" t="s">
        <v>75</v>
      </c>
    </row>
    <row r="773" spans="1:3" x14ac:dyDescent="0.25">
      <c r="A773" s="2" t="s">
        <v>32</v>
      </c>
      <c r="B773" t="s">
        <v>36</v>
      </c>
      <c r="C773" t="b">
        <v>0</v>
      </c>
    </row>
    <row r="774" spans="1:3" x14ac:dyDescent="0.25">
      <c r="A774" s="2" t="s">
        <v>32</v>
      </c>
      <c r="B774" t="s">
        <v>37</v>
      </c>
      <c r="C774" t="b">
        <v>0</v>
      </c>
    </row>
    <row r="775" spans="1:3" x14ac:dyDescent="0.25">
      <c r="A775" s="2" t="s">
        <v>32</v>
      </c>
      <c r="B775" t="s">
        <v>38</v>
      </c>
      <c r="C775" t="b">
        <v>0</v>
      </c>
    </row>
    <row r="776" spans="1:3" x14ac:dyDescent="0.25">
      <c r="A776" s="2" t="s">
        <v>32</v>
      </c>
      <c r="B776" t="s">
        <v>39</v>
      </c>
      <c r="C776" t="b">
        <v>0</v>
      </c>
    </row>
    <row r="777" spans="1:3" x14ac:dyDescent="0.25">
      <c r="A777" s="2" t="s">
        <v>9</v>
      </c>
      <c r="B777" t="s">
        <v>40</v>
      </c>
      <c r="C777" t="b">
        <v>1</v>
      </c>
    </row>
    <row r="778" spans="1:3" x14ac:dyDescent="0.25">
      <c r="A778" s="2" t="s">
        <v>9</v>
      </c>
      <c r="B778" t="s">
        <v>41</v>
      </c>
      <c r="C778" s="2" t="s">
        <v>42</v>
      </c>
    </row>
    <row r="779" spans="1:3" x14ac:dyDescent="0.25">
      <c r="A779" s="2" t="s">
        <v>10</v>
      </c>
      <c r="B779" t="s">
        <v>40</v>
      </c>
      <c r="C779" t="b">
        <v>0</v>
      </c>
    </row>
    <row r="780" spans="1:3" x14ac:dyDescent="0.25">
      <c r="A780" s="2" t="s">
        <v>10</v>
      </c>
      <c r="B780" t="s">
        <v>41</v>
      </c>
      <c r="C780" s="2" t="s">
        <v>43</v>
      </c>
    </row>
    <row r="781" spans="1:3" x14ac:dyDescent="0.25">
      <c r="A781" s="2" t="s">
        <v>10</v>
      </c>
      <c r="B781" t="s">
        <v>44</v>
      </c>
      <c r="C781">
        <v>20.29</v>
      </c>
    </row>
    <row r="782" spans="1:3" x14ac:dyDescent="0.25">
      <c r="A782" s="2" t="s">
        <v>11</v>
      </c>
      <c r="B782" t="s">
        <v>40</v>
      </c>
      <c r="C782" t="b">
        <v>0</v>
      </c>
    </row>
    <row r="783" spans="1:3" x14ac:dyDescent="0.25">
      <c r="A783" s="2" t="s">
        <v>11</v>
      </c>
      <c r="B783" t="s">
        <v>41</v>
      </c>
      <c r="C783" s="2" t="s">
        <v>45</v>
      </c>
    </row>
    <row r="784" spans="1:3" x14ac:dyDescent="0.25">
      <c r="A784" s="2" t="s">
        <v>11</v>
      </c>
      <c r="B784" t="s">
        <v>76</v>
      </c>
      <c r="C784" s="2" t="s">
        <v>475</v>
      </c>
    </row>
    <row r="785" spans="1:3" x14ac:dyDescent="0.25">
      <c r="A785" s="2" t="s">
        <v>11</v>
      </c>
      <c r="B785" t="s">
        <v>44</v>
      </c>
      <c r="C785">
        <v>9</v>
      </c>
    </row>
    <row r="786" spans="1:3" x14ac:dyDescent="0.25">
      <c r="A786" s="2" t="s">
        <v>11</v>
      </c>
      <c r="B786" t="s">
        <v>77</v>
      </c>
      <c r="C786" s="2" t="s">
        <v>78</v>
      </c>
    </row>
    <row r="787" spans="1:3" x14ac:dyDescent="0.25">
      <c r="A787" s="2" t="s">
        <v>12</v>
      </c>
      <c r="B787" t="s">
        <v>40</v>
      </c>
      <c r="C787" t="b">
        <v>0</v>
      </c>
    </row>
    <row r="788" spans="1:3" x14ac:dyDescent="0.25">
      <c r="A788" s="2" t="s">
        <v>12</v>
      </c>
      <c r="B788" t="s">
        <v>41</v>
      </c>
      <c r="C788" s="2" t="s">
        <v>46</v>
      </c>
    </row>
    <row r="789" spans="1:3" x14ac:dyDescent="0.25">
      <c r="A789" s="2" t="s">
        <v>12</v>
      </c>
      <c r="B789" t="s">
        <v>76</v>
      </c>
      <c r="C789" s="2" t="s">
        <v>476</v>
      </c>
    </row>
    <row r="790" spans="1:3" x14ac:dyDescent="0.25">
      <c r="A790" s="2" t="s">
        <v>12</v>
      </c>
      <c r="B790" t="s">
        <v>44</v>
      </c>
      <c r="C790">
        <v>9.7100000000000009</v>
      </c>
    </row>
    <row r="791" spans="1:3" x14ac:dyDescent="0.25">
      <c r="A791" s="2" t="s">
        <v>12</v>
      </c>
      <c r="B791" t="s">
        <v>77</v>
      </c>
      <c r="C791" s="2" t="s">
        <v>79</v>
      </c>
    </row>
    <row r="792" spans="1:3" x14ac:dyDescent="0.25">
      <c r="A792" s="2" t="s">
        <v>13</v>
      </c>
      <c r="B792" t="s">
        <v>40</v>
      </c>
      <c r="C792" t="b">
        <v>0</v>
      </c>
    </row>
    <row r="793" spans="1:3" x14ac:dyDescent="0.25">
      <c r="A793" s="2" t="s">
        <v>13</v>
      </c>
      <c r="B793" t="s">
        <v>41</v>
      </c>
      <c r="C793" s="2" t="s">
        <v>47</v>
      </c>
    </row>
    <row r="794" spans="1:3" x14ac:dyDescent="0.25">
      <c r="A794" s="2" t="s">
        <v>13</v>
      </c>
      <c r="B794" t="s">
        <v>76</v>
      </c>
      <c r="C794" s="2" t="s">
        <v>477</v>
      </c>
    </row>
    <row r="795" spans="1:3" x14ac:dyDescent="0.25">
      <c r="A795" s="2" t="s">
        <v>13</v>
      </c>
      <c r="B795" t="s">
        <v>44</v>
      </c>
      <c r="C795">
        <v>20.29</v>
      </c>
    </row>
    <row r="796" spans="1:3" x14ac:dyDescent="0.25">
      <c r="A796" s="2" t="s">
        <v>14</v>
      </c>
      <c r="B796" t="s">
        <v>40</v>
      </c>
      <c r="C796" t="b">
        <v>0</v>
      </c>
    </row>
    <row r="797" spans="1:3" x14ac:dyDescent="0.25">
      <c r="A797" s="2" t="s">
        <v>14</v>
      </c>
      <c r="B797" t="s">
        <v>41</v>
      </c>
      <c r="C797" s="2" t="s">
        <v>48</v>
      </c>
    </row>
    <row r="798" spans="1:3" x14ac:dyDescent="0.25">
      <c r="A798" s="2" t="s">
        <v>14</v>
      </c>
      <c r="B798" t="s">
        <v>76</v>
      </c>
      <c r="C798" s="2" t="s">
        <v>478</v>
      </c>
    </row>
    <row r="799" spans="1:3" x14ac:dyDescent="0.25">
      <c r="A799" s="2" t="s">
        <v>14</v>
      </c>
      <c r="B799" t="s">
        <v>44</v>
      </c>
      <c r="C799">
        <v>6.86</v>
      </c>
    </row>
    <row r="800" spans="1:3" x14ac:dyDescent="0.25">
      <c r="A800" s="2" t="s">
        <v>15</v>
      </c>
      <c r="B800" t="s">
        <v>40</v>
      </c>
      <c r="C800" t="b">
        <v>0</v>
      </c>
    </row>
    <row r="801" spans="1:3" x14ac:dyDescent="0.25">
      <c r="A801" s="2" t="s">
        <v>15</v>
      </c>
      <c r="B801" t="s">
        <v>41</v>
      </c>
      <c r="C801" s="2" t="s">
        <v>49</v>
      </c>
    </row>
    <row r="802" spans="1:3" x14ac:dyDescent="0.25">
      <c r="A802" s="2" t="s">
        <v>15</v>
      </c>
      <c r="B802" t="s">
        <v>76</v>
      </c>
      <c r="C802" s="2" t="s">
        <v>479</v>
      </c>
    </row>
    <row r="803" spans="1:3" x14ac:dyDescent="0.25">
      <c r="A803" s="2" t="s">
        <v>15</v>
      </c>
      <c r="B803" t="s">
        <v>44</v>
      </c>
      <c r="C803">
        <v>13.14</v>
      </c>
    </row>
    <row r="804" spans="1:3" x14ac:dyDescent="0.25">
      <c r="A804" s="2" t="s">
        <v>16</v>
      </c>
      <c r="B804" t="s">
        <v>40</v>
      </c>
      <c r="C804" t="b">
        <v>0</v>
      </c>
    </row>
    <row r="805" spans="1:3" x14ac:dyDescent="0.25">
      <c r="A805" s="2" t="s">
        <v>16</v>
      </c>
      <c r="B805" t="s">
        <v>41</v>
      </c>
      <c r="C805" s="2" t="s">
        <v>50</v>
      </c>
    </row>
    <row r="806" spans="1:3" x14ac:dyDescent="0.25">
      <c r="A806" s="2" t="s">
        <v>16</v>
      </c>
      <c r="B806" t="s">
        <v>76</v>
      </c>
      <c r="C806" s="2" t="s">
        <v>480</v>
      </c>
    </row>
    <row r="807" spans="1:3" x14ac:dyDescent="0.25">
      <c r="A807" s="2" t="s">
        <v>16</v>
      </c>
      <c r="B807" t="s">
        <v>44</v>
      </c>
      <c r="C807">
        <v>9</v>
      </c>
    </row>
    <row r="808" spans="1:3" x14ac:dyDescent="0.25">
      <c r="A808" s="2" t="s">
        <v>16</v>
      </c>
      <c r="B808" t="s">
        <v>77</v>
      </c>
      <c r="C808" s="2" t="s">
        <v>78</v>
      </c>
    </row>
    <row r="809" spans="1:3" x14ac:dyDescent="0.25">
      <c r="A809" s="2" t="s">
        <v>17</v>
      </c>
      <c r="B809" t="s">
        <v>40</v>
      </c>
      <c r="C809" t="b">
        <v>0</v>
      </c>
    </row>
    <row r="810" spans="1:3" x14ac:dyDescent="0.25">
      <c r="A810" s="2" t="s">
        <v>17</v>
      </c>
      <c r="B810" t="s">
        <v>41</v>
      </c>
      <c r="C810" s="2" t="s">
        <v>51</v>
      </c>
    </row>
    <row r="811" spans="1:3" x14ac:dyDescent="0.25">
      <c r="A811" s="2" t="s">
        <v>17</v>
      </c>
      <c r="B811" t="s">
        <v>76</v>
      </c>
      <c r="C811" s="2" t="s">
        <v>481</v>
      </c>
    </row>
    <row r="812" spans="1:3" x14ac:dyDescent="0.25">
      <c r="A812" s="2" t="s">
        <v>17</v>
      </c>
      <c r="B812" t="s">
        <v>44</v>
      </c>
      <c r="C812">
        <v>5.43</v>
      </c>
    </row>
    <row r="813" spans="1:3" x14ac:dyDescent="0.25">
      <c r="A813" s="2" t="s">
        <v>18</v>
      </c>
      <c r="B813" t="s">
        <v>40</v>
      </c>
      <c r="C813" t="b">
        <v>0</v>
      </c>
    </row>
    <row r="814" spans="1:3" x14ac:dyDescent="0.25">
      <c r="A814" s="2" t="s">
        <v>18</v>
      </c>
      <c r="B814" t="s">
        <v>41</v>
      </c>
      <c r="C814" s="2" t="s">
        <v>52</v>
      </c>
    </row>
    <row r="815" spans="1:3" x14ac:dyDescent="0.25">
      <c r="A815" s="2" t="s">
        <v>18</v>
      </c>
      <c r="B815" t="s">
        <v>76</v>
      </c>
      <c r="C815" s="2" t="s">
        <v>482</v>
      </c>
    </row>
    <row r="816" spans="1:3" x14ac:dyDescent="0.25">
      <c r="A816" s="2" t="s">
        <v>18</v>
      </c>
      <c r="B816" t="s">
        <v>44</v>
      </c>
      <c r="C816">
        <v>4.57</v>
      </c>
    </row>
    <row r="817" spans="1:3" x14ac:dyDescent="0.25">
      <c r="A817" s="2" t="s">
        <v>19</v>
      </c>
      <c r="B817" t="s">
        <v>40</v>
      </c>
      <c r="C817" t="b">
        <v>0</v>
      </c>
    </row>
    <row r="818" spans="1:3" x14ac:dyDescent="0.25">
      <c r="A818" s="2" t="s">
        <v>19</v>
      </c>
      <c r="B818" t="s">
        <v>41</v>
      </c>
      <c r="C818" s="2" t="s">
        <v>53</v>
      </c>
    </row>
    <row r="819" spans="1:3" x14ac:dyDescent="0.25">
      <c r="A819" s="2" t="s">
        <v>19</v>
      </c>
      <c r="B819" t="s">
        <v>76</v>
      </c>
      <c r="C819" s="2" t="s">
        <v>483</v>
      </c>
    </row>
    <row r="820" spans="1:3" x14ac:dyDescent="0.25">
      <c r="A820" s="2" t="s">
        <v>19</v>
      </c>
      <c r="B820" t="s">
        <v>44</v>
      </c>
      <c r="C820">
        <v>5.86</v>
      </c>
    </row>
    <row r="821" spans="1:3" x14ac:dyDescent="0.25">
      <c r="A821" s="2" t="s">
        <v>19</v>
      </c>
      <c r="B821" t="s">
        <v>77</v>
      </c>
      <c r="C821" s="2" t="s">
        <v>175</v>
      </c>
    </row>
    <row r="822" spans="1:3" x14ac:dyDescent="0.25">
      <c r="A822" s="2" t="s">
        <v>20</v>
      </c>
      <c r="B822" t="s">
        <v>40</v>
      </c>
      <c r="C822" t="b">
        <v>0</v>
      </c>
    </row>
    <row r="823" spans="1:3" x14ac:dyDescent="0.25">
      <c r="A823" s="2" t="s">
        <v>20</v>
      </c>
      <c r="B823" t="s">
        <v>41</v>
      </c>
      <c r="C823" s="2" t="s">
        <v>54</v>
      </c>
    </row>
    <row r="824" spans="1:3" x14ac:dyDescent="0.25">
      <c r="A824" s="2" t="s">
        <v>20</v>
      </c>
      <c r="B824" t="s">
        <v>76</v>
      </c>
      <c r="C824" s="2" t="s">
        <v>484</v>
      </c>
    </row>
    <row r="825" spans="1:3" x14ac:dyDescent="0.25">
      <c r="A825" s="2" t="s">
        <v>20</v>
      </c>
      <c r="B825" t="s">
        <v>44</v>
      </c>
      <c r="C825">
        <v>6.86</v>
      </c>
    </row>
    <row r="826" spans="1:3" x14ac:dyDescent="0.25">
      <c r="A826" s="2" t="s">
        <v>20</v>
      </c>
      <c r="B826" t="s">
        <v>77</v>
      </c>
      <c r="C826" s="2" t="s">
        <v>176</v>
      </c>
    </row>
    <row r="827" spans="1:3" x14ac:dyDescent="0.25">
      <c r="A827" s="2" t="s">
        <v>21</v>
      </c>
      <c r="B827" t="s">
        <v>40</v>
      </c>
      <c r="C827" t="b">
        <v>0</v>
      </c>
    </row>
    <row r="828" spans="1:3" x14ac:dyDescent="0.25">
      <c r="A828" s="2" t="s">
        <v>21</v>
      </c>
      <c r="B828" t="s">
        <v>41</v>
      </c>
      <c r="C828" s="2" t="s">
        <v>55</v>
      </c>
    </row>
    <row r="829" spans="1:3" x14ac:dyDescent="0.25">
      <c r="A829" s="2" t="s">
        <v>21</v>
      </c>
      <c r="B829" t="s">
        <v>76</v>
      </c>
      <c r="C829" s="2" t="s">
        <v>485</v>
      </c>
    </row>
    <row r="830" spans="1:3" x14ac:dyDescent="0.25">
      <c r="A830" s="2" t="s">
        <v>21</v>
      </c>
      <c r="B830" t="s">
        <v>44</v>
      </c>
      <c r="C830">
        <v>13.86</v>
      </c>
    </row>
    <row r="831" spans="1:3" x14ac:dyDescent="0.25">
      <c r="A831" s="2" t="s">
        <v>21</v>
      </c>
      <c r="B831" t="s">
        <v>77</v>
      </c>
      <c r="C831" s="2" t="s">
        <v>151</v>
      </c>
    </row>
    <row r="832" spans="1:3" x14ac:dyDescent="0.25">
      <c r="A832" s="2" t="s">
        <v>22</v>
      </c>
      <c r="B832" t="s">
        <v>40</v>
      </c>
      <c r="C832" t="b">
        <v>0</v>
      </c>
    </row>
    <row r="833" spans="1:3" x14ac:dyDescent="0.25">
      <c r="A833" s="2" t="s">
        <v>22</v>
      </c>
      <c r="B833" t="s">
        <v>41</v>
      </c>
      <c r="C833" s="2" t="s">
        <v>56</v>
      </c>
    </row>
    <row r="834" spans="1:3" x14ac:dyDescent="0.25">
      <c r="A834" s="2" t="s">
        <v>22</v>
      </c>
      <c r="B834" t="s">
        <v>76</v>
      </c>
      <c r="C834" s="2" t="s">
        <v>486</v>
      </c>
    </row>
    <row r="835" spans="1:3" x14ac:dyDescent="0.25">
      <c r="A835" s="2" t="s">
        <v>22</v>
      </c>
      <c r="B835" t="s">
        <v>44</v>
      </c>
      <c r="C835">
        <v>5.86</v>
      </c>
    </row>
    <row r="836" spans="1:3" x14ac:dyDescent="0.25">
      <c r="A836" s="2" t="s">
        <v>22</v>
      </c>
      <c r="B836" t="s">
        <v>77</v>
      </c>
      <c r="C836" s="2" t="s">
        <v>175</v>
      </c>
    </row>
    <row r="837" spans="1:3" x14ac:dyDescent="0.25">
      <c r="A837" s="2" t="s">
        <v>23</v>
      </c>
      <c r="B837" t="s">
        <v>40</v>
      </c>
      <c r="C837" t="b">
        <v>0</v>
      </c>
    </row>
    <row r="838" spans="1:3" x14ac:dyDescent="0.25">
      <c r="A838" s="2" t="s">
        <v>23</v>
      </c>
      <c r="B838" t="s">
        <v>41</v>
      </c>
      <c r="C838" s="2" t="s">
        <v>57</v>
      </c>
    </row>
    <row r="839" spans="1:3" x14ac:dyDescent="0.25">
      <c r="A839" s="2" t="s">
        <v>23</v>
      </c>
      <c r="B839" t="s">
        <v>76</v>
      </c>
      <c r="C839" s="2" t="s">
        <v>487</v>
      </c>
    </row>
    <row r="840" spans="1:3" x14ac:dyDescent="0.25">
      <c r="A840" s="2" t="s">
        <v>23</v>
      </c>
      <c r="B840" t="s">
        <v>44</v>
      </c>
      <c r="C840">
        <v>5.86</v>
      </c>
    </row>
    <row r="841" spans="1:3" x14ac:dyDescent="0.25">
      <c r="A841" s="2" t="s">
        <v>23</v>
      </c>
      <c r="B841" t="s">
        <v>77</v>
      </c>
      <c r="C841" s="2" t="s">
        <v>175</v>
      </c>
    </row>
    <row r="842" spans="1:3" x14ac:dyDescent="0.25">
      <c r="A842" s="2" t="s">
        <v>24</v>
      </c>
      <c r="B842" t="s">
        <v>40</v>
      </c>
      <c r="C842" t="b">
        <v>0</v>
      </c>
    </row>
    <row r="843" spans="1:3" x14ac:dyDescent="0.25">
      <c r="A843" s="2" t="s">
        <v>24</v>
      </c>
      <c r="B843" t="s">
        <v>41</v>
      </c>
      <c r="C843" s="2" t="s">
        <v>58</v>
      </c>
    </row>
    <row r="844" spans="1:3" x14ac:dyDescent="0.25">
      <c r="A844" s="2" t="s">
        <v>24</v>
      </c>
      <c r="B844" t="s">
        <v>76</v>
      </c>
      <c r="C844" s="2" t="s">
        <v>488</v>
      </c>
    </row>
    <row r="845" spans="1:3" x14ac:dyDescent="0.25">
      <c r="A845" s="2" t="s">
        <v>24</v>
      </c>
      <c r="B845" t="s">
        <v>44</v>
      </c>
      <c r="C845">
        <v>5.86</v>
      </c>
    </row>
    <row r="846" spans="1:3" x14ac:dyDescent="0.25">
      <c r="A846" s="2" t="s">
        <v>24</v>
      </c>
      <c r="B846" t="s">
        <v>77</v>
      </c>
      <c r="C846" s="2" t="s">
        <v>175</v>
      </c>
    </row>
    <row r="847" spans="1:3" x14ac:dyDescent="0.25">
      <c r="A847" s="2" t="s">
        <v>25</v>
      </c>
      <c r="B847" t="s">
        <v>40</v>
      </c>
      <c r="C847" t="b">
        <v>0</v>
      </c>
    </row>
    <row r="848" spans="1:3" x14ac:dyDescent="0.25">
      <c r="A848" s="2" t="s">
        <v>25</v>
      </c>
      <c r="B848" t="s">
        <v>41</v>
      </c>
      <c r="C848" s="2" t="s">
        <v>59</v>
      </c>
    </row>
    <row r="849" spans="1:3" x14ac:dyDescent="0.25">
      <c r="A849" s="2" t="s">
        <v>25</v>
      </c>
      <c r="B849" t="s">
        <v>76</v>
      </c>
      <c r="C849" s="2" t="s">
        <v>489</v>
      </c>
    </row>
    <row r="850" spans="1:3" x14ac:dyDescent="0.25">
      <c r="A850" s="2" t="s">
        <v>25</v>
      </c>
      <c r="B850" t="s">
        <v>44</v>
      </c>
      <c r="C850">
        <v>7.29</v>
      </c>
    </row>
    <row r="851" spans="1:3" x14ac:dyDescent="0.25">
      <c r="A851" s="2" t="s">
        <v>25</v>
      </c>
      <c r="B851" t="s">
        <v>77</v>
      </c>
      <c r="C851" s="2" t="s">
        <v>177</v>
      </c>
    </row>
    <row r="852" spans="1:3" x14ac:dyDescent="0.25">
      <c r="A852" s="2" t="s">
        <v>26</v>
      </c>
      <c r="B852" t="s">
        <v>40</v>
      </c>
      <c r="C852" t="b">
        <v>0</v>
      </c>
    </row>
    <row r="853" spans="1:3" x14ac:dyDescent="0.25">
      <c r="A853" s="2" t="s">
        <v>26</v>
      </c>
      <c r="B853" t="s">
        <v>41</v>
      </c>
      <c r="C853" s="2" t="s">
        <v>60</v>
      </c>
    </row>
    <row r="854" spans="1:3" x14ac:dyDescent="0.25">
      <c r="A854" s="2" t="s">
        <v>26</v>
      </c>
      <c r="B854" t="s">
        <v>76</v>
      </c>
      <c r="C854" s="2" t="s">
        <v>490</v>
      </c>
    </row>
    <row r="855" spans="1:3" x14ac:dyDescent="0.25">
      <c r="A855" s="2" t="s">
        <v>26</v>
      </c>
      <c r="B855" t="s">
        <v>44</v>
      </c>
      <c r="C855">
        <v>7.57</v>
      </c>
    </row>
    <row r="856" spans="1:3" x14ac:dyDescent="0.25">
      <c r="A856" s="2" t="s">
        <v>26</v>
      </c>
      <c r="B856" t="s">
        <v>77</v>
      </c>
      <c r="C856" s="2" t="s">
        <v>177</v>
      </c>
    </row>
    <row r="857" spans="1:3" x14ac:dyDescent="0.25">
      <c r="A857" s="2" t="s">
        <v>27</v>
      </c>
      <c r="B857" t="s">
        <v>40</v>
      </c>
      <c r="C857" t="b">
        <v>0</v>
      </c>
    </row>
    <row r="858" spans="1:3" x14ac:dyDescent="0.25">
      <c r="A858" s="2" t="s">
        <v>27</v>
      </c>
      <c r="B858" t="s">
        <v>41</v>
      </c>
      <c r="C858" s="2" t="s">
        <v>61</v>
      </c>
    </row>
    <row r="859" spans="1:3" x14ac:dyDescent="0.25">
      <c r="A859" s="2" t="s">
        <v>27</v>
      </c>
      <c r="B859" t="s">
        <v>76</v>
      </c>
      <c r="C859" s="2" t="s">
        <v>491</v>
      </c>
    </row>
    <row r="860" spans="1:3" x14ac:dyDescent="0.25">
      <c r="A860" s="2" t="s">
        <v>27</v>
      </c>
      <c r="B860" t="s">
        <v>44</v>
      </c>
      <c r="C860">
        <v>20.71</v>
      </c>
    </row>
    <row r="861" spans="1:3" x14ac:dyDescent="0.25">
      <c r="A861" s="2" t="s">
        <v>27</v>
      </c>
      <c r="B861" t="s">
        <v>77</v>
      </c>
      <c r="C861" s="2" t="s">
        <v>79</v>
      </c>
    </row>
    <row r="862" spans="1:3" x14ac:dyDescent="0.25">
      <c r="A862" s="2" t="s">
        <v>28</v>
      </c>
      <c r="B862" t="s">
        <v>40</v>
      </c>
      <c r="C862" t="b">
        <v>0</v>
      </c>
    </row>
    <row r="863" spans="1:3" x14ac:dyDescent="0.25">
      <c r="A863" s="2" t="s">
        <v>28</v>
      </c>
      <c r="B863" t="s">
        <v>41</v>
      </c>
      <c r="C863" s="2" t="s">
        <v>62</v>
      </c>
    </row>
    <row r="864" spans="1:3" x14ac:dyDescent="0.25">
      <c r="A864" s="2" t="s">
        <v>28</v>
      </c>
      <c r="B864" t="s">
        <v>76</v>
      </c>
      <c r="C864" s="2" t="s">
        <v>492</v>
      </c>
    </row>
    <row r="865" spans="1:3" x14ac:dyDescent="0.25">
      <c r="A865" s="2" t="s">
        <v>28</v>
      </c>
      <c r="B865" t="s">
        <v>44</v>
      </c>
      <c r="C865">
        <v>16.14</v>
      </c>
    </row>
    <row r="866" spans="1:3" x14ac:dyDescent="0.25">
      <c r="A866" s="2" t="s">
        <v>21</v>
      </c>
      <c r="B866" t="s">
        <v>179</v>
      </c>
      <c r="C866" s="2" t="s">
        <v>473</v>
      </c>
    </row>
    <row r="867" spans="1:3" x14ac:dyDescent="0.25">
      <c r="A867" s="2" t="s">
        <v>21</v>
      </c>
      <c r="B867" t="s">
        <v>181</v>
      </c>
      <c r="C867">
        <v>3</v>
      </c>
    </row>
    <row r="868" spans="1:3" x14ac:dyDescent="0.25">
      <c r="A868" s="2" t="s">
        <v>21</v>
      </c>
      <c r="B868" t="s">
        <v>182</v>
      </c>
      <c r="C868">
        <v>10</v>
      </c>
    </row>
    <row r="869" spans="1:3" x14ac:dyDescent="0.25">
      <c r="A869" s="2" t="s">
        <v>21</v>
      </c>
      <c r="B869" t="s">
        <v>183</v>
      </c>
      <c r="C869">
        <v>1</v>
      </c>
    </row>
    <row r="870" spans="1:3" x14ac:dyDescent="0.25">
      <c r="A870" s="2" t="s">
        <v>21</v>
      </c>
      <c r="B870" t="s">
        <v>184</v>
      </c>
      <c r="C870">
        <v>-5.2631578947368397E-2</v>
      </c>
    </row>
    <row r="871" spans="1:3" x14ac:dyDescent="0.25">
      <c r="A871" s="2" t="s">
        <v>21</v>
      </c>
      <c r="B871" t="s">
        <v>185</v>
      </c>
      <c r="C871">
        <v>7039480</v>
      </c>
    </row>
    <row r="872" spans="1:3" x14ac:dyDescent="0.25">
      <c r="A872" s="2" t="s">
        <v>21</v>
      </c>
      <c r="B872" t="s">
        <v>186</v>
      </c>
      <c r="C872">
        <v>5</v>
      </c>
    </row>
    <row r="873" spans="1:3" x14ac:dyDescent="0.25">
      <c r="A873" s="2" t="s">
        <v>21</v>
      </c>
      <c r="B873" t="s">
        <v>187</v>
      </c>
      <c r="C873">
        <v>50</v>
      </c>
    </row>
    <row r="874" spans="1:3" x14ac:dyDescent="0.25">
      <c r="A874" s="2" t="s">
        <v>21</v>
      </c>
      <c r="B874" t="s">
        <v>188</v>
      </c>
      <c r="C874">
        <v>8711167</v>
      </c>
    </row>
    <row r="875" spans="1:3" x14ac:dyDescent="0.25">
      <c r="A875" s="2" t="s">
        <v>21</v>
      </c>
      <c r="B875" t="s">
        <v>189</v>
      </c>
      <c r="C875">
        <v>2</v>
      </c>
    </row>
    <row r="876" spans="1:3" x14ac:dyDescent="0.25">
      <c r="A876" s="2" t="s">
        <v>21</v>
      </c>
      <c r="B876" t="s">
        <v>190</v>
      </c>
      <c r="C876">
        <v>3.65853658536585E-2</v>
      </c>
    </row>
    <row r="877" spans="1:3" x14ac:dyDescent="0.25">
      <c r="A877" s="2" t="s">
        <v>21</v>
      </c>
      <c r="B877" t="s">
        <v>191</v>
      </c>
      <c r="C877">
        <v>8109667</v>
      </c>
    </row>
    <row r="878" spans="1:3" x14ac:dyDescent="0.25">
      <c r="A878" s="2" t="s">
        <v>25</v>
      </c>
      <c r="B878" t="s">
        <v>179</v>
      </c>
      <c r="C878" s="2" t="s">
        <v>197</v>
      </c>
    </row>
    <row r="879" spans="1:3" x14ac:dyDescent="0.25">
      <c r="A879" s="2" t="s">
        <v>25</v>
      </c>
      <c r="B879" t="s">
        <v>181</v>
      </c>
      <c r="C879">
        <v>3</v>
      </c>
    </row>
    <row r="880" spans="1:3" x14ac:dyDescent="0.25">
      <c r="A880" s="2" t="s">
        <v>25</v>
      </c>
      <c r="B880" t="s">
        <v>182</v>
      </c>
      <c r="C880">
        <v>8</v>
      </c>
    </row>
    <row r="881" spans="1:3" x14ac:dyDescent="0.25">
      <c r="A881" s="2" t="s">
        <v>25</v>
      </c>
      <c r="B881" t="s">
        <v>183</v>
      </c>
      <c r="C881">
        <v>1</v>
      </c>
    </row>
    <row r="882" spans="1:3" x14ac:dyDescent="0.25">
      <c r="A882" s="2" t="s">
        <v>25</v>
      </c>
      <c r="B882" t="s">
        <v>184</v>
      </c>
      <c r="C882">
        <v>24</v>
      </c>
    </row>
    <row r="883" spans="1:3" x14ac:dyDescent="0.25">
      <c r="A883" s="2" t="s">
        <v>25</v>
      </c>
      <c r="B883" t="s">
        <v>185</v>
      </c>
      <c r="C883">
        <v>7039480</v>
      </c>
    </row>
    <row r="884" spans="1:3" x14ac:dyDescent="0.25">
      <c r="A884" s="2" t="s">
        <v>25</v>
      </c>
      <c r="B884" t="s">
        <v>186</v>
      </c>
      <c r="C884">
        <v>5</v>
      </c>
    </row>
    <row r="885" spans="1:3" x14ac:dyDescent="0.25">
      <c r="A885" s="2" t="s">
        <v>25</v>
      </c>
      <c r="B885" t="s">
        <v>187</v>
      </c>
      <c r="C885">
        <v>50</v>
      </c>
    </row>
    <row r="886" spans="1:3" x14ac:dyDescent="0.25">
      <c r="A886" s="2" t="s">
        <v>25</v>
      </c>
      <c r="B886" t="s">
        <v>188</v>
      </c>
      <c r="C886">
        <v>8711167</v>
      </c>
    </row>
    <row r="887" spans="1:3" x14ac:dyDescent="0.25">
      <c r="A887" s="2" t="s">
        <v>25</v>
      </c>
      <c r="B887" t="s">
        <v>189</v>
      </c>
      <c r="C887">
        <v>2</v>
      </c>
    </row>
    <row r="888" spans="1:3" x14ac:dyDescent="0.25">
      <c r="A888" s="2" t="s">
        <v>25</v>
      </c>
      <c r="B888" t="s">
        <v>190</v>
      </c>
      <c r="C888">
        <v>1395</v>
      </c>
    </row>
    <row r="889" spans="1:3" x14ac:dyDescent="0.25">
      <c r="A889" s="2" t="s">
        <v>25</v>
      </c>
      <c r="B889" t="s">
        <v>191</v>
      </c>
      <c r="C889">
        <v>8109667</v>
      </c>
    </row>
    <row r="890" spans="1:3" x14ac:dyDescent="0.25">
      <c r="A890" s="2" t="s">
        <v>26</v>
      </c>
      <c r="B890" t="s">
        <v>179</v>
      </c>
      <c r="C890" s="2" t="s">
        <v>198</v>
      </c>
    </row>
    <row r="891" spans="1:3" x14ac:dyDescent="0.25">
      <c r="A891" s="2" t="s">
        <v>26</v>
      </c>
      <c r="B891" t="s">
        <v>181</v>
      </c>
      <c r="C891">
        <v>3</v>
      </c>
    </row>
    <row r="892" spans="1:3" x14ac:dyDescent="0.25">
      <c r="A892" s="2" t="s">
        <v>26</v>
      </c>
      <c r="B892" t="s">
        <v>182</v>
      </c>
      <c r="C892">
        <v>9</v>
      </c>
    </row>
    <row r="893" spans="1:3" x14ac:dyDescent="0.25">
      <c r="A893" s="2" t="s">
        <v>26</v>
      </c>
      <c r="B893" t="s">
        <v>183</v>
      </c>
      <c r="C893">
        <v>1</v>
      </c>
    </row>
    <row r="894" spans="1:3" x14ac:dyDescent="0.25">
      <c r="A894" s="2" t="s">
        <v>26</v>
      </c>
      <c r="B894" t="s">
        <v>184</v>
      </c>
      <c r="C894">
        <v>3872</v>
      </c>
    </row>
    <row r="895" spans="1:3" x14ac:dyDescent="0.25">
      <c r="A895" s="2" t="s">
        <v>26</v>
      </c>
      <c r="B895" t="s">
        <v>185</v>
      </c>
      <c r="C895">
        <v>7039480</v>
      </c>
    </row>
    <row r="896" spans="1:3" x14ac:dyDescent="0.25">
      <c r="A896" s="2" t="s">
        <v>26</v>
      </c>
      <c r="B896" t="s">
        <v>186</v>
      </c>
      <c r="C896">
        <v>5</v>
      </c>
    </row>
    <row r="897" spans="1:9" x14ac:dyDescent="0.25">
      <c r="A897" s="2" t="s">
        <v>26</v>
      </c>
      <c r="B897" t="s">
        <v>187</v>
      </c>
      <c r="C897">
        <v>50</v>
      </c>
    </row>
    <row r="898" spans="1:9" x14ac:dyDescent="0.25">
      <c r="A898" s="2" t="s">
        <v>26</v>
      </c>
      <c r="B898" t="s">
        <v>188</v>
      </c>
      <c r="C898">
        <v>8711167</v>
      </c>
    </row>
    <row r="899" spans="1:9" x14ac:dyDescent="0.25">
      <c r="A899" s="2" t="s">
        <v>26</v>
      </c>
      <c r="B899" t="s">
        <v>189</v>
      </c>
      <c r="C899">
        <v>2</v>
      </c>
    </row>
    <row r="900" spans="1:9" x14ac:dyDescent="0.25">
      <c r="A900" s="2" t="s">
        <v>26</v>
      </c>
      <c r="B900" t="s">
        <v>190</v>
      </c>
      <c r="C900">
        <v>45067</v>
      </c>
    </row>
    <row r="901" spans="1:9" x14ac:dyDescent="0.25">
      <c r="A901" s="2" t="s">
        <v>26</v>
      </c>
      <c r="B901" t="s">
        <v>191</v>
      </c>
      <c r="C901">
        <v>8109667</v>
      </c>
    </row>
    <row r="902" spans="1:9" x14ac:dyDescent="0.25">
      <c r="A902" s="2" t="s">
        <v>32</v>
      </c>
      <c r="B902" t="s">
        <v>63</v>
      </c>
      <c r="C902" t="b">
        <v>0</v>
      </c>
    </row>
    <row r="903" spans="1:9" x14ac:dyDescent="0.25">
      <c r="A903" s="2" t="s">
        <v>32</v>
      </c>
      <c r="B903" t="s">
        <v>64</v>
      </c>
      <c r="C903" t="b">
        <v>1</v>
      </c>
    </row>
    <row r="904" spans="1:9" x14ac:dyDescent="0.25">
      <c r="A904" s="2" t="s">
        <v>32</v>
      </c>
      <c r="B904" t="s">
        <v>65</v>
      </c>
      <c r="C904" t="b">
        <v>1</v>
      </c>
    </row>
    <row r="905" spans="1:9" x14ac:dyDescent="0.25">
      <c r="A905" s="2" t="s">
        <v>32</v>
      </c>
      <c r="B905" t="s">
        <v>66</v>
      </c>
      <c r="C905">
        <v>0</v>
      </c>
    </row>
    <row r="906" spans="1:9" x14ac:dyDescent="0.25">
      <c r="A906" s="2" t="s">
        <v>32</v>
      </c>
      <c r="B906" t="s">
        <v>67</v>
      </c>
      <c r="C906">
        <v>1</v>
      </c>
    </row>
    <row r="907" spans="1:9" x14ac:dyDescent="0.25">
      <c r="A907" s="2" t="s">
        <v>32</v>
      </c>
      <c r="B907" t="s">
        <v>68</v>
      </c>
      <c r="C907">
        <v>1</v>
      </c>
    </row>
    <row r="908" spans="1:9" x14ac:dyDescent="0.25">
      <c r="A908" s="2" t="s">
        <v>32</v>
      </c>
      <c r="B908" t="s">
        <v>69</v>
      </c>
      <c r="C908">
        <v>100</v>
      </c>
    </row>
    <row r="909" spans="1:9" x14ac:dyDescent="0.25">
      <c r="A909" t="s">
        <v>474</v>
      </c>
    </row>
    <row r="910" spans="1:9" x14ac:dyDescent="0.25">
      <c r="A910" t="s">
        <v>521</v>
      </c>
    </row>
    <row r="911" spans="1:9" x14ac:dyDescent="0.25">
      <c r="C911" t="s">
        <v>519</v>
      </c>
      <c r="D911" t="s">
        <v>522</v>
      </c>
      <c r="E911" t="s">
        <v>217</v>
      </c>
      <c r="I911" t="s">
        <v>219</v>
      </c>
    </row>
    <row r="912" spans="1:9" x14ac:dyDescent="0.25">
      <c r="C912" t="s">
        <v>519</v>
      </c>
      <c r="D912" t="s">
        <v>523</v>
      </c>
      <c r="E912" t="s">
        <v>217</v>
      </c>
      <c r="I912" t="s">
        <v>218</v>
      </c>
    </row>
    <row r="913" spans="3:9" x14ac:dyDescent="0.25">
      <c r="C913" t="s">
        <v>519</v>
      </c>
      <c r="D913" t="s">
        <v>524</v>
      </c>
      <c r="E913" t="s">
        <v>217</v>
      </c>
      <c r="I913" t="s">
        <v>525</v>
      </c>
    </row>
    <row r="914" spans="3:9" x14ac:dyDescent="0.25">
      <c r="C914" t="s">
        <v>519</v>
      </c>
      <c r="D914" t="s">
        <v>526</v>
      </c>
      <c r="E914" t="s">
        <v>217</v>
      </c>
      <c r="I914" t="s">
        <v>527</v>
      </c>
    </row>
    <row r="915" spans="3:9" x14ac:dyDescent="0.25">
      <c r="C915" t="s">
        <v>519</v>
      </c>
      <c r="D915" t="s">
        <v>528</v>
      </c>
      <c r="E915" t="s">
        <v>217</v>
      </c>
      <c r="I915" t="s">
        <v>221</v>
      </c>
    </row>
    <row r="916" spans="3:9" x14ac:dyDescent="0.25">
      <c r="C916" t="s">
        <v>519</v>
      </c>
      <c r="D916" t="s">
        <v>529</v>
      </c>
      <c r="E916" t="s">
        <v>217</v>
      </c>
      <c r="I916" t="s">
        <v>530</v>
      </c>
    </row>
    <row r="917" spans="3:9" x14ac:dyDescent="0.25">
      <c r="C917" t="s">
        <v>519</v>
      </c>
      <c r="D917" t="s">
        <v>531</v>
      </c>
      <c r="E917" t="s">
        <v>217</v>
      </c>
      <c r="I917" t="s">
        <v>532</v>
      </c>
    </row>
    <row r="918" spans="3:9" x14ac:dyDescent="0.25">
      <c r="C918" t="s">
        <v>519</v>
      </c>
      <c r="D918" t="s">
        <v>533</v>
      </c>
      <c r="E918" t="s">
        <v>217</v>
      </c>
      <c r="I918" t="s">
        <v>220</v>
      </c>
    </row>
    <row r="919" spans="3:9" x14ac:dyDescent="0.25">
      <c r="C919" t="s">
        <v>519</v>
      </c>
      <c r="D919" t="s">
        <v>534</v>
      </c>
      <c r="E919" t="s">
        <v>217</v>
      </c>
      <c r="I919" t="s">
        <v>535</v>
      </c>
    </row>
    <row r="920" spans="3:9" x14ac:dyDescent="0.25">
      <c r="C920" t="s">
        <v>519</v>
      </c>
      <c r="D920" t="s">
        <v>536</v>
      </c>
      <c r="E920" t="s">
        <v>217</v>
      </c>
      <c r="I920" t="s">
        <v>537</v>
      </c>
    </row>
    <row r="921" spans="3:9" x14ac:dyDescent="0.25">
      <c r="C921" t="s">
        <v>519</v>
      </c>
      <c r="D921" t="s">
        <v>538</v>
      </c>
      <c r="E921" t="s">
        <v>217</v>
      </c>
      <c r="I921" t="s">
        <v>539</v>
      </c>
    </row>
    <row r="922" spans="3:9" x14ac:dyDescent="0.25">
      <c r="C922" t="s">
        <v>519</v>
      </c>
      <c r="D922" t="s">
        <v>540</v>
      </c>
      <c r="E922" t="s">
        <v>217</v>
      </c>
      <c r="I922" t="s">
        <v>541</v>
      </c>
    </row>
    <row r="923" spans="3:9" x14ac:dyDescent="0.25">
      <c r="C923" t="s">
        <v>519</v>
      </c>
      <c r="D923" t="s">
        <v>542</v>
      </c>
      <c r="E923" t="s">
        <v>217</v>
      </c>
      <c r="I923" t="s">
        <v>216</v>
      </c>
    </row>
    <row r="924" spans="3:9" x14ac:dyDescent="0.25">
      <c r="C924" t="s">
        <v>519</v>
      </c>
      <c r="D924" t="s">
        <v>543</v>
      </c>
      <c r="E924" t="s">
        <v>217</v>
      </c>
      <c r="I924" t="s">
        <v>544</v>
      </c>
    </row>
    <row r="925" spans="3:9" x14ac:dyDescent="0.25">
      <c r="C925" t="s">
        <v>519</v>
      </c>
      <c r="D925" t="s">
        <v>545</v>
      </c>
      <c r="E925" t="s">
        <v>217</v>
      </c>
      <c r="I925" t="s">
        <v>546</v>
      </c>
    </row>
    <row r="926" spans="3:9" x14ac:dyDescent="0.25">
      <c r="C926" t="s">
        <v>519</v>
      </c>
      <c r="D926" t="s">
        <v>547</v>
      </c>
      <c r="E926" t="s">
        <v>217</v>
      </c>
      <c r="I926" t="s">
        <v>548</v>
      </c>
    </row>
    <row r="927" spans="3:9" x14ac:dyDescent="0.25">
      <c r="C927" t="s">
        <v>519</v>
      </c>
      <c r="D927" t="s">
        <v>549</v>
      </c>
      <c r="E927" t="s">
        <v>217</v>
      </c>
      <c r="I927" t="s">
        <v>550</v>
      </c>
    </row>
    <row r="928" spans="3:9" x14ac:dyDescent="0.25">
      <c r="C928" t="s">
        <v>519</v>
      </c>
      <c r="D928" t="s">
        <v>551</v>
      </c>
      <c r="E928" t="s">
        <v>217</v>
      </c>
      <c r="I928" t="s">
        <v>222</v>
      </c>
    </row>
    <row r="929" spans="1:9" x14ac:dyDescent="0.25">
      <c r="C929" t="s">
        <v>519</v>
      </c>
      <c r="D929" t="s">
        <v>552</v>
      </c>
      <c r="E929" t="s">
        <v>217</v>
      </c>
      <c r="I929" t="s">
        <v>223</v>
      </c>
    </row>
    <row r="930" spans="1:9" x14ac:dyDescent="0.25">
      <c r="A930" t="s">
        <v>553</v>
      </c>
    </row>
    <row r="931" spans="1:9" x14ac:dyDescent="0.25">
      <c r="A931" t="s">
        <v>495</v>
      </c>
    </row>
    <row r="932" spans="1:9" x14ac:dyDescent="0.25">
      <c r="A932" s="2" t="s">
        <v>32</v>
      </c>
      <c r="B932" t="s">
        <v>33</v>
      </c>
      <c r="C932" s="2" t="s">
        <v>170</v>
      </c>
    </row>
    <row r="933" spans="1:9" x14ac:dyDescent="0.25">
      <c r="A933" s="2" t="s">
        <v>32</v>
      </c>
      <c r="B933" t="s">
        <v>34</v>
      </c>
      <c r="C933" t="b">
        <v>0</v>
      </c>
    </row>
    <row r="934" spans="1:9" x14ac:dyDescent="0.25">
      <c r="A934" s="2" t="s">
        <v>32</v>
      </c>
      <c r="B934" t="s">
        <v>35</v>
      </c>
      <c r="C934" s="2" t="s">
        <v>75</v>
      </c>
    </row>
    <row r="935" spans="1:9" x14ac:dyDescent="0.25">
      <c r="A935" s="2" t="s">
        <v>32</v>
      </c>
      <c r="B935" t="s">
        <v>36</v>
      </c>
      <c r="C935" t="b">
        <v>0</v>
      </c>
    </row>
    <row r="936" spans="1:9" x14ac:dyDescent="0.25">
      <c r="A936" s="2" t="s">
        <v>32</v>
      </c>
      <c r="B936" t="s">
        <v>37</v>
      </c>
      <c r="C936" t="b">
        <v>0</v>
      </c>
    </row>
    <row r="937" spans="1:9" x14ac:dyDescent="0.25">
      <c r="A937" s="2" t="s">
        <v>32</v>
      </c>
      <c r="B937" t="s">
        <v>38</v>
      </c>
      <c r="C937" t="b">
        <v>0</v>
      </c>
    </row>
    <row r="938" spans="1:9" x14ac:dyDescent="0.25">
      <c r="A938" s="2" t="s">
        <v>32</v>
      </c>
      <c r="B938" t="s">
        <v>39</v>
      </c>
      <c r="C938" t="b">
        <v>0</v>
      </c>
    </row>
    <row r="939" spans="1:9" x14ac:dyDescent="0.25">
      <c r="A939" s="2" t="s">
        <v>9</v>
      </c>
      <c r="B939" t="s">
        <v>40</v>
      </c>
      <c r="C939" t="b">
        <v>1</v>
      </c>
    </row>
    <row r="940" spans="1:9" x14ac:dyDescent="0.25">
      <c r="A940" s="2" t="s">
        <v>9</v>
      </c>
      <c r="B940" t="s">
        <v>41</v>
      </c>
      <c r="C940" s="2" t="s">
        <v>42</v>
      </c>
    </row>
    <row r="941" spans="1:9" x14ac:dyDescent="0.25">
      <c r="A941" s="2" t="s">
        <v>10</v>
      </c>
      <c r="B941" t="s">
        <v>40</v>
      </c>
      <c r="C941" t="b">
        <v>0</v>
      </c>
    </row>
    <row r="942" spans="1:9" x14ac:dyDescent="0.25">
      <c r="A942" s="2" t="s">
        <v>10</v>
      </c>
      <c r="B942" t="s">
        <v>41</v>
      </c>
      <c r="C942" s="2" t="s">
        <v>43</v>
      </c>
    </row>
    <row r="943" spans="1:9" x14ac:dyDescent="0.25">
      <c r="A943" s="2" t="s">
        <v>10</v>
      </c>
      <c r="B943" t="s">
        <v>44</v>
      </c>
      <c r="C943">
        <v>20.29</v>
      </c>
    </row>
    <row r="944" spans="1:9" x14ac:dyDescent="0.25">
      <c r="A944" s="2" t="s">
        <v>11</v>
      </c>
      <c r="B944" t="s">
        <v>40</v>
      </c>
      <c r="C944" t="b">
        <v>0</v>
      </c>
    </row>
    <row r="945" spans="1:3" x14ac:dyDescent="0.25">
      <c r="A945" s="2" t="s">
        <v>11</v>
      </c>
      <c r="B945" t="s">
        <v>41</v>
      </c>
      <c r="C945" s="2" t="s">
        <v>45</v>
      </c>
    </row>
    <row r="946" spans="1:3" x14ac:dyDescent="0.25">
      <c r="A946" s="2" t="s">
        <v>11</v>
      </c>
      <c r="B946" t="s">
        <v>44</v>
      </c>
      <c r="C946">
        <v>9</v>
      </c>
    </row>
    <row r="947" spans="1:3" x14ac:dyDescent="0.25">
      <c r="A947" s="2" t="s">
        <v>11</v>
      </c>
      <c r="B947" t="s">
        <v>77</v>
      </c>
      <c r="C947" s="2" t="s">
        <v>78</v>
      </c>
    </row>
    <row r="948" spans="1:3" x14ac:dyDescent="0.25">
      <c r="A948" s="2" t="s">
        <v>12</v>
      </c>
      <c r="B948" t="s">
        <v>40</v>
      </c>
      <c r="C948" t="b">
        <v>0</v>
      </c>
    </row>
    <row r="949" spans="1:3" x14ac:dyDescent="0.25">
      <c r="A949" s="2" t="s">
        <v>12</v>
      </c>
      <c r="B949" t="s">
        <v>41</v>
      </c>
      <c r="C949" s="2" t="s">
        <v>46</v>
      </c>
    </row>
    <row r="950" spans="1:3" x14ac:dyDescent="0.25">
      <c r="A950" s="2" t="s">
        <v>12</v>
      </c>
      <c r="B950" t="s">
        <v>76</v>
      </c>
      <c r="C950" s="2" t="s">
        <v>497</v>
      </c>
    </row>
    <row r="951" spans="1:3" x14ac:dyDescent="0.25">
      <c r="A951" s="2" t="s">
        <v>12</v>
      </c>
      <c r="B951" t="s">
        <v>44</v>
      </c>
      <c r="C951">
        <v>9.7100000000000009</v>
      </c>
    </row>
    <row r="952" spans="1:3" x14ac:dyDescent="0.25">
      <c r="A952" s="2" t="s">
        <v>12</v>
      </c>
      <c r="B952" t="s">
        <v>77</v>
      </c>
      <c r="C952" s="2" t="s">
        <v>79</v>
      </c>
    </row>
    <row r="953" spans="1:3" x14ac:dyDescent="0.25">
      <c r="A953" s="2" t="s">
        <v>13</v>
      </c>
      <c r="B953" t="s">
        <v>40</v>
      </c>
      <c r="C953" t="b">
        <v>0</v>
      </c>
    </row>
    <row r="954" spans="1:3" x14ac:dyDescent="0.25">
      <c r="A954" s="2" t="s">
        <v>13</v>
      </c>
      <c r="B954" t="s">
        <v>41</v>
      </c>
      <c r="C954" s="2" t="s">
        <v>47</v>
      </c>
    </row>
    <row r="955" spans="1:3" x14ac:dyDescent="0.25">
      <c r="A955" s="2" t="s">
        <v>13</v>
      </c>
      <c r="B955" t="s">
        <v>76</v>
      </c>
      <c r="C955" s="2" t="s">
        <v>498</v>
      </c>
    </row>
    <row r="956" spans="1:3" x14ac:dyDescent="0.25">
      <c r="A956" s="2" t="s">
        <v>13</v>
      </c>
      <c r="B956" t="s">
        <v>44</v>
      </c>
      <c r="C956">
        <v>20.29</v>
      </c>
    </row>
    <row r="957" spans="1:3" x14ac:dyDescent="0.25">
      <c r="A957" s="2" t="s">
        <v>14</v>
      </c>
      <c r="B957" t="s">
        <v>40</v>
      </c>
      <c r="C957" t="b">
        <v>0</v>
      </c>
    </row>
    <row r="958" spans="1:3" x14ac:dyDescent="0.25">
      <c r="A958" s="2" t="s">
        <v>14</v>
      </c>
      <c r="B958" t="s">
        <v>41</v>
      </c>
      <c r="C958" s="2" t="s">
        <v>48</v>
      </c>
    </row>
    <row r="959" spans="1:3" x14ac:dyDescent="0.25">
      <c r="A959" s="2" t="s">
        <v>14</v>
      </c>
      <c r="B959" t="s">
        <v>76</v>
      </c>
      <c r="C959" s="2" t="s">
        <v>499</v>
      </c>
    </row>
    <row r="960" spans="1:3" x14ac:dyDescent="0.25">
      <c r="A960" s="2" t="s">
        <v>14</v>
      </c>
      <c r="B960" t="s">
        <v>44</v>
      </c>
      <c r="C960">
        <v>6.86</v>
      </c>
    </row>
    <row r="961" spans="1:3" x14ac:dyDescent="0.25">
      <c r="A961" s="2" t="s">
        <v>15</v>
      </c>
      <c r="B961" t="s">
        <v>40</v>
      </c>
      <c r="C961" t="b">
        <v>0</v>
      </c>
    </row>
    <row r="962" spans="1:3" x14ac:dyDescent="0.25">
      <c r="A962" s="2" t="s">
        <v>15</v>
      </c>
      <c r="B962" t="s">
        <v>41</v>
      </c>
      <c r="C962" s="2" t="s">
        <v>49</v>
      </c>
    </row>
    <row r="963" spans="1:3" x14ac:dyDescent="0.25">
      <c r="A963" s="2" t="s">
        <v>15</v>
      </c>
      <c r="B963" t="s">
        <v>76</v>
      </c>
      <c r="C963" s="2" t="s">
        <v>500</v>
      </c>
    </row>
    <row r="964" spans="1:3" x14ac:dyDescent="0.25">
      <c r="A964" s="2" t="s">
        <v>15</v>
      </c>
      <c r="B964" t="s">
        <v>44</v>
      </c>
      <c r="C964">
        <v>13.14</v>
      </c>
    </row>
    <row r="965" spans="1:3" x14ac:dyDescent="0.25">
      <c r="A965" s="2" t="s">
        <v>16</v>
      </c>
      <c r="B965" t="s">
        <v>40</v>
      </c>
      <c r="C965" t="b">
        <v>0</v>
      </c>
    </row>
    <row r="966" spans="1:3" x14ac:dyDescent="0.25">
      <c r="A966" s="2" t="s">
        <v>16</v>
      </c>
      <c r="B966" t="s">
        <v>41</v>
      </c>
      <c r="C966" s="2" t="s">
        <v>50</v>
      </c>
    </row>
    <row r="967" spans="1:3" x14ac:dyDescent="0.25">
      <c r="A967" s="2" t="s">
        <v>16</v>
      </c>
      <c r="B967" t="s">
        <v>76</v>
      </c>
      <c r="C967" s="2" t="s">
        <v>501</v>
      </c>
    </row>
    <row r="968" spans="1:3" x14ac:dyDescent="0.25">
      <c r="A968" s="2" t="s">
        <v>16</v>
      </c>
      <c r="B968" t="s">
        <v>44</v>
      </c>
      <c r="C968">
        <v>9</v>
      </c>
    </row>
    <row r="969" spans="1:3" x14ac:dyDescent="0.25">
      <c r="A969" s="2" t="s">
        <v>16</v>
      </c>
      <c r="B969" t="s">
        <v>77</v>
      </c>
      <c r="C969" s="2" t="s">
        <v>78</v>
      </c>
    </row>
    <row r="970" spans="1:3" x14ac:dyDescent="0.25">
      <c r="A970" s="2" t="s">
        <v>17</v>
      </c>
      <c r="B970" t="s">
        <v>40</v>
      </c>
      <c r="C970" t="b">
        <v>0</v>
      </c>
    </row>
    <row r="971" spans="1:3" x14ac:dyDescent="0.25">
      <c r="A971" s="2" t="s">
        <v>17</v>
      </c>
      <c r="B971" t="s">
        <v>41</v>
      </c>
      <c r="C971" s="2" t="s">
        <v>51</v>
      </c>
    </row>
    <row r="972" spans="1:3" x14ac:dyDescent="0.25">
      <c r="A972" s="2" t="s">
        <v>17</v>
      </c>
      <c r="B972" t="s">
        <v>76</v>
      </c>
      <c r="C972" s="2" t="s">
        <v>502</v>
      </c>
    </row>
    <row r="973" spans="1:3" x14ac:dyDescent="0.25">
      <c r="A973" s="2" t="s">
        <v>17</v>
      </c>
      <c r="B973" t="s">
        <v>44</v>
      </c>
      <c r="C973">
        <v>5.43</v>
      </c>
    </row>
    <row r="974" spans="1:3" x14ac:dyDescent="0.25">
      <c r="A974" s="2" t="s">
        <v>18</v>
      </c>
      <c r="B974" t="s">
        <v>40</v>
      </c>
      <c r="C974" t="b">
        <v>0</v>
      </c>
    </row>
    <row r="975" spans="1:3" x14ac:dyDescent="0.25">
      <c r="A975" s="2" t="s">
        <v>18</v>
      </c>
      <c r="B975" t="s">
        <v>41</v>
      </c>
      <c r="C975" s="2" t="s">
        <v>52</v>
      </c>
    </row>
    <row r="976" spans="1:3" x14ac:dyDescent="0.25">
      <c r="A976" s="2" t="s">
        <v>18</v>
      </c>
      <c r="B976" t="s">
        <v>76</v>
      </c>
      <c r="C976" s="2" t="s">
        <v>503</v>
      </c>
    </row>
    <row r="977" spans="1:3" x14ac:dyDescent="0.25">
      <c r="A977" s="2" t="s">
        <v>18</v>
      </c>
      <c r="B977" t="s">
        <v>44</v>
      </c>
      <c r="C977">
        <v>4.57</v>
      </c>
    </row>
    <row r="978" spans="1:3" x14ac:dyDescent="0.25">
      <c r="A978" s="2" t="s">
        <v>19</v>
      </c>
      <c r="B978" t="s">
        <v>40</v>
      </c>
      <c r="C978" t="b">
        <v>0</v>
      </c>
    </row>
    <row r="979" spans="1:3" x14ac:dyDescent="0.25">
      <c r="A979" s="2" t="s">
        <v>19</v>
      </c>
      <c r="B979" t="s">
        <v>41</v>
      </c>
      <c r="C979" s="2" t="s">
        <v>53</v>
      </c>
    </row>
    <row r="980" spans="1:3" x14ac:dyDescent="0.25">
      <c r="A980" s="2" t="s">
        <v>19</v>
      </c>
      <c r="B980" t="s">
        <v>76</v>
      </c>
      <c r="C980" s="2" t="s">
        <v>504</v>
      </c>
    </row>
    <row r="981" spans="1:3" x14ac:dyDescent="0.25">
      <c r="A981" s="2" t="s">
        <v>19</v>
      </c>
      <c r="B981" t="s">
        <v>44</v>
      </c>
      <c r="C981">
        <v>5.86</v>
      </c>
    </row>
    <row r="982" spans="1:3" x14ac:dyDescent="0.25">
      <c r="A982" s="2" t="s">
        <v>19</v>
      </c>
      <c r="B982" t="s">
        <v>77</v>
      </c>
      <c r="C982" s="2" t="s">
        <v>175</v>
      </c>
    </row>
    <row r="983" spans="1:3" x14ac:dyDescent="0.25">
      <c r="A983" s="2" t="s">
        <v>20</v>
      </c>
      <c r="B983" t="s">
        <v>40</v>
      </c>
      <c r="C983" t="b">
        <v>0</v>
      </c>
    </row>
    <row r="984" spans="1:3" x14ac:dyDescent="0.25">
      <c r="A984" s="2" t="s">
        <v>20</v>
      </c>
      <c r="B984" t="s">
        <v>41</v>
      </c>
      <c r="C984" s="2" t="s">
        <v>54</v>
      </c>
    </row>
    <row r="985" spans="1:3" x14ac:dyDescent="0.25">
      <c r="A985" s="2" t="s">
        <v>20</v>
      </c>
      <c r="B985" t="s">
        <v>76</v>
      </c>
      <c r="C985" s="2" t="s">
        <v>505</v>
      </c>
    </row>
    <row r="986" spans="1:3" x14ac:dyDescent="0.25">
      <c r="A986" s="2" t="s">
        <v>20</v>
      </c>
      <c r="B986" t="s">
        <v>44</v>
      </c>
      <c r="C986">
        <v>6.86</v>
      </c>
    </row>
    <row r="987" spans="1:3" x14ac:dyDescent="0.25">
      <c r="A987" s="2" t="s">
        <v>20</v>
      </c>
      <c r="B987" t="s">
        <v>77</v>
      </c>
      <c r="C987" s="2" t="s">
        <v>176</v>
      </c>
    </row>
    <row r="988" spans="1:3" x14ac:dyDescent="0.25">
      <c r="A988" s="2" t="s">
        <v>21</v>
      </c>
      <c r="B988" t="s">
        <v>40</v>
      </c>
      <c r="C988" t="b">
        <v>0</v>
      </c>
    </row>
    <row r="989" spans="1:3" x14ac:dyDescent="0.25">
      <c r="A989" s="2" t="s">
        <v>21</v>
      </c>
      <c r="B989" t="s">
        <v>41</v>
      </c>
      <c r="C989" s="2" t="s">
        <v>55</v>
      </c>
    </row>
    <row r="990" spans="1:3" x14ac:dyDescent="0.25">
      <c r="A990" s="2" t="s">
        <v>21</v>
      </c>
      <c r="B990" t="s">
        <v>76</v>
      </c>
      <c r="C990" s="2" t="s">
        <v>506</v>
      </c>
    </row>
    <row r="991" spans="1:3" x14ac:dyDescent="0.25">
      <c r="A991" s="2" t="s">
        <v>21</v>
      </c>
      <c r="B991" t="s">
        <v>44</v>
      </c>
      <c r="C991">
        <v>13.86</v>
      </c>
    </row>
    <row r="992" spans="1:3" x14ac:dyDescent="0.25">
      <c r="A992" s="2" t="s">
        <v>21</v>
      </c>
      <c r="B992" t="s">
        <v>77</v>
      </c>
      <c r="C992" s="2" t="s">
        <v>151</v>
      </c>
    </row>
    <row r="993" spans="1:3" x14ac:dyDescent="0.25">
      <c r="A993" s="2" t="s">
        <v>22</v>
      </c>
      <c r="B993" t="s">
        <v>40</v>
      </c>
      <c r="C993" t="b">
        <v>0</v>
      </c>
    </row>
    <row r="994" spans="1:3" x14ac:dyDescent="0.25">
      <c r="A994" s="2" t="s">
        <v>22</v>
      </c>
      <c r="B994" t="s">
        <v>41</v>
      </c>
      <c r="C994" s="2" t="s">
        <v>56</v>
      </c>
    </row>
    <row r="995" spans="1:3" x14ac:dyDescent="0.25">
      <c r="A995" s="2" t="s">
        <v>22</v>
      </c>
      <c r="B995" t="s">
        <v>76</v>
      </c>
      <c r="C995" s="2" t="s">
        <v>507</v>
      </c>
    </row>
    <row r="996" spans="1:3" x14ac:dyDescent="0.25">
      <c r="A996" s="2" t="s">
        <v>22</v>
      </c>
      <c r="B996" t="s">
        <v>44</v>
      </c>
      <c r="C996">
        <v>5.86</v>
      </c>
    </row>
    <row r="997" spans="1:3" x14ac:dyDescent="0.25">
      <c r="A997" s="2" t="s">
        <v>22</v>
      </c>
      <c r="B997" t="s">
        <v>77</v>
      </c>
      <c r="C997" s="2" t="s">
        <v>175</v>
      </c>
    </row>
    <row r="998" spans="1:3" x14ac:dyDescent="0.25">
      <c r="A998" s="2" t="s">
        <v>23</v>
      </c>
      <c r="B998" t="s">
        <v>40</v>
      </c>
      <c r="C998" t="b">
        <v>0</v>
      </c>
    </row>
    <row r="999" spans="1:3" x14ac:dyDescent="0.25">
      <c r="A999" s="2" t="s">
        <v>23</v>
      </c>
      <c r="B999" t="s">
        <v>41</v>
      </c>
      <c r="C999" s="2" t="s">
        <v>57</v>
      </c>
    </row>
    <row r="1000" spans="1:3" x14ac:dyDescent="0.25">
      <c r="A1000" s="2" t="s">
        <v>23</v>
      </c>
      <c r="B1000" t="s">
        <v>76</v>
      </c>
      <c r="C1000" s="2" t="s">
        <v>508</v>
      </c>
    </row>
    <row r="1001" spans="1:3" x14ac:dyDescent="0.25">
      <c r="A1001" s="2" t="s">
        <v>23</v>
      </c>
      <c r="B1001" t="s">
        <v>44</v>
      </c>
      <c r="C1001">
        <v>5.86</v>
      </c>
    </row>
    <row r="1002" spans="1:3" x14ac:dyDescent="0.25">
      <c r="A1002" s="2" t="s">
        <v>23</v>
      </c>
      <c r="B1002" t="s">
        <v>77</v>
      </c>
      <c r="C1002" s="2" t="s">
        <v>175</v>
      </c>
    </row>
    <row r="1003" spans="1:3" x14ac:dyDescent="0.25">
      <c r="A1003" s="2" t="s">
        <v>24</v>
      </c>
      <c r="B1003" t="s">
        <v>40</v>
      </c>
      <c r="C1003" t="b">
        <v>0</v>
      </c>
    </row>
    <row r="1004" spans="1:3" x14ac:dyDescent="0.25">
      <c r="A1004" s="2" t="s">
        <v>24</v>
      </c>
      <c r="B1004" t="s">
        <v>41</v>
      </c>
      <c r="C1004" s="2" t="s">
        <v>58</v>
      </c>
    </row>
    <row r="1005" spans="1:3" x14ac:dyDescent="0.25">
      <c r="A1005" s="2" t="s">
        <v>24</v>
      </c>
      <c r="B1005" t="s">
        <v>76</v>
      </c>
      <c r="C1005" s="2" t="s">
        <v>509</v>
      </c>
    </row>
    <row r="1006" spans="1:3" x14ac:dyDescent="0.25">
      <c r="A1006" s="2" t="s">
        <v>24</v>
      </c>
      <c r="B1006" t="s">
        <v>44</v>
      </c>
      <c r="C1006">
        <v>5.86</v>
      </c>
    </row>
    <row r="1007" spans="1:3" x14ac:dyDescent="0.25">
      <c r="A1007" s="2" t="s">
        <v>24</v>
      </c>
      <c r="B1007" t="s">
        <v>77</v>
      </c>
      <c r="C1007" s="2" t="s">
        <v>175</v>
      </c>
    </row>
    <row r="1008" spans="1:3" x14ac:dyDescent="0.25">
      <c r="A1008" s="2" t="s">
        <v>25</v>
      </c>
      <c r="B1008" t="s">
        <v>40</v>
      </c>
      <c r="C1008" t="b">
        <v>0</v>
      </c>
    </row>
    <row r="1009" spans="1:3" x14ac:dyDescent="0.25">
      <c r="A1009" s="2" t="s">
        <v>25</v>
      </c>
      <c r="B1009" t="s">
        <v>41</v>
      </c>
      <c r="C1009" s="2" t="s">
        <v>59</v>
      </c>
    </row>
    <row r="1010" spans="1:3" x14ac:dyDescent="0.25">
      <c r="A1010" s="2" t="s">
        <v>25</v>
      </c>
      <c r="B1010" t="s">
        <v>76</v>
      </c>
      <c r="C1010" s="2" t="s">
        <v>510</v>
      </c>
    </row>
    <row r="1011" spans="1:3" x14ac:dyDescent="0.25">
      <c r="A1011" s="2" t="s">
        <v>25</v>
      </c>
      <c r="B1011" t="s">
        <v>44</v>
      </c>
      <c r="C1011">
        <v>7.29</v>
      </c>
    </row>
    <row r="1012" spans="1:3" x14ac:dyDescent="0.25">
      <c r="A1012" s="2" t="s">
        <v>25</v>
      </c>
      <c r="B1012" t="s">
        <v>77</v>
      </c>
      <c r="C1012" s="2" t="s">
        <v>177</v>
      </c>
    </row>
    <row r="1013" spans="1:3" x14ac:dyDescent="0.25">
      <c r="A1013" s="2" t="s">
        <v>26</v>
      </c>
      <c r="B1013" t="s">
        <v>40</v>
      </c>
      <c r="C1013" t="b">
        <v>0</v>
      </c>
    </row>
    <row r="1014" spans="1:3" x14ac:dyDescent="0.25">
      <c r="A1014" s="2" t="s">
        <v>26</v>
      </c>
      <c r="B1014" t="s">
        <v>41</v>
      </c>
      <c r="C1014" s="2" t="s">
        <v>60</v>
      </c>
    </row>
    <row r="1015" spans="1:3" x14ac:dyDescent="0.25">
      <c r="A1015" s="2" t="s">
        <v>26</v>
      </c>
      <c r="B1015" t="s">
        <v>76</v>
      </c>
      <c r="C1015" s="2" t="s">
        <v>511</v>
      </c>
    </row>
    <row r="1016" spans="1:3" x14ac:dyDescent="0.25">
      <c r="A1016" s="2" t="s">
        <v>26</v>
      </c>
      <c r="B1016" t="s">
        <v>44</v>
      </c>
      <c r="C1016">
        <v>7.57</v>
      </c>
    </row>
    <row r="1017" spans="1:3" x14ac:dyDescent="0.25">
      <c r="A1017" s="2" t="s">
        <v>26</v>
      </c>
      <c r="B1017" t="s">
        <v>77</v>
      </c>
      <c r="C1017" s="2" t="s">
        <v>177</v>
      </c>
    </row>
    <row r="1018" spans="1:3" x14ac:dyDescent="0.25">
      <c r="A1018" s="2" t="s">
        <v>27</v>
      </c>
      <c r="B1018" t="s">
        <v>40</v>
      </c>
      <c r="C1018" t="b">
        <v>0</v>
      </c>
    </row>
    <row r="1019" spans="1:3" x14ac:dyDescent="0.25">
      <c r="A1019" s="2" t="s">
        <v>27</v>
      </c>
      <c r="B1019" t="s">
        <v>41</v>
      </c>
      <c r="C1019" s="2" t="s">
        <v>61</v>
      </c>
    </row>
    <row r="1020" spans="1:3" x14ac:dyDescent="0.25">
      <c r="A1020" s="2" t="s">
        <v>27</v>
      </c>
      <c r="B1020" t="s">
        <v>76</v>
      </c>
      <c r="C1020" s="2" t="s">
        <v>512</v>
      </c>
    </row>
    <row r="1021" spans="1:3" x14ac:dyDescent="0.25">
      <c r="A1021" s="2" t="s">
        <v>27</v>
      </c>
      <c r="B1021" t="s">
        <v>44</v>
      </c>
      <c r="C1021">
        <v>20.71</v>
      </c>
    </row>
    <row r="1022" spans="1:3" x14ac:dyDescent="0.25">
      <c r="A1022" s="2" t="s">
        <v>27</v>
      </c>
      <c r="B1022" t="s">
        <v>77</v>
      </c>
      <c r="C1022" s="2" t="s">
        <v>79</v>
      </c>
    </row>
    <row r="1023" spans="1:3" x14ac:dyDescent="0.25">
      <c r="A1023" s="2" t="s">
        <v>28</v>
      </c>
      <c r="B1023" t="s">
        <v>40</v>
      </c>
      <c r="C1023" t="b">
        <v>0</v>
      </c>
    </row>
    <row r="1024" spans="1:3" x14ac:dyDescent="0.25">
      <c r="A1024" s="2" t="s">
        <v>28</v>
      </c>
      <c r="B1024" t="s">
        <v>41</v>
      </c>
      <c r="C1024" s="2" t="s">
        <v>62</v>
      </c>
    </row>
    <row r="1025" spans="1:3" x14ac:dyDescent="0.25">
      <c r="A1025" s="2" t="s">
        <v>28</v>
      </c>
      <c r="B1025" t="s">
        <v>76</v>
      </c>
      <c r="C1025" s="2" t="s">
        <v>513</v>
      </c>
    </row>
    <row r="1026" spans="1:3" x14ac:dyDescent="0.25">
      <c r="A1026" s="2" t="s">
        <v>28</v>
      </c>
      <c r="B1026" t="s">
        <v>44</v>
      </c>
      <c r="C1026">
        <v>16.14</v>
      </c>
    </row>
    <row r="1027" spans="1:3" x14ac:dyDescent="0.25">
      <c r="A1027" s="2" t="s">
        <v>21</v>
      </c>
      <c r="B1027" t="s">
        <v>179</v>
      </c>
      <c r="C1027" s="2" t="s">
        <v>473</v>
      </c>
    </row>
    <row r="1028" spans="1:3" x14ac:dyDescent="0.25">
      <c r="A1028" s="2" t="s">
        <v>21</v>
      </c>
      <c r="B1028" t="s">
        <v>181</v>
      </c>
      <c r="C1028">
        <v>3</v>
      </c>
    </row>
    <row r="1029" spans="1:3" x14ac:dyDescent="0.25">
      <c r="A1029" s="2" t="s">
        <v>21</v>
      </c>
      <c r="B1029" t="s">
        <v>182</v>
      </c>
      <c r="C1029">
        <v>13</v>
      </c>
    </row>
    <row r="1030" spans="1:3" x14ac:dyDescent="0.25">
      <c r="A1030" s="2" t="s">
        <v>21</v>
      </c>
      <c r="B1030" t="s">
        <v>183</v>
      </c>
      <c r="C1030">
        <v>1</v>
      </c>
    </row>
    <row r="1031" spans="1:3" x14ac:dyDescent="0.25">
      <c r="A1031" s="2" t="s">
        <v>21</v>
      </c>
      <c r="B1031" t="s">
        <v>184</v>
      </c>
      <c r="C1031">
        <v>-5.2631578947368397E-2</v>
      </c>
    </row>
    <row r="1032" spans="1:3" x14ac:dyDescent="0.25">
      <c r="A1032" s="2" t="s">
        <v>21</v>
      </c>
      <c r="B1032" t="s">
        <v>185</v>
      </c>
      <c r="C1032">
        <v>7039480</v>
      </c>
    </row>
    <row r="1033" spans="1:3" x14ac:dyDescent="0.25">
      <c r="A1033" s="2" t="s">
        <v>21</v>
      </c>
      <c r="B1033" t="s">
        <v>186</v>
      </c>
      <c r="C1033">
        <v>5</v>
      </c>
    </row>
    <row r="1034" spans="1:3" x14ac:dyDescent="0.25">
      <c r="A1034" s="2" t="s">
        <v>21</v>
      </c>
      <c r="B1034" t="s">
        <v>187</v>
      </c>
      <c r="C1034">
        <v>50</v>
      </c>
    </row>
    <row r="1035" spans="1:3" x14ac:dyDescent="0.25">
      <c r="A1035" s="2" t="s">
        <v>21</v>
      </c>
      <c r="B1035" t="s">
        <v>188</v>
      </c>
      <c r="C1035">
        <v>8711167</v>
      </c>
    </row>
    <row r="1036" spans="1:3" x14ac:dyDescent="0.25">
      <c r="A1036" s="2" t="s">
        <v>21</v>
      </c>
      <c r="B1036" t="s">
        <v>189</v>
      </c>
      <c r="C1036">
        <v>2</v>
      </c>
    </row>
    <row r="1037" spans="1:3" x14ac:dyDescent="0.25">
      <c r="A1037" s="2" t="s">
        <v>21</v>
      </c>
      <c r="B1037" t="s">
        <v>190</v>
      </c>
      <c r="C1037">
        <v>3.65853658536585E-2</v>
      </c>
    </row>
    <row r="1038" spans="1:3" x14ac:dyDescent="0.25">
      <c r="A1038" s="2" t="s">
        <v>21</v>
      </c>
      <c r="B1038" t="s">
        <v>191</v>
      </c>
      <c r="C1038">
        <v>8109667</v>
      </c>
    </row>
    <row r="1039" spans="1:3" x14ac:dyDescent="0.25">
      <c r="A1039" s="2" t="s">
        <v>25</v>
      </c>
      <c r="B1039" t="s">
        <v>179</v>
      </c>
      <c r="C1039" s="2" t="s">
        <v>197</v>
      </c>
    </row>
    <row r="1040" spans="1:3" x14ac:dyDescent="0.25">
      <c r="A1040" s="2" t="s">
        <v>25</v>
      </c>
      <c r="B1040" t="s">
        <v>181</v>
      </c>
      <c r="C1040">
        <v>3</v>
      </c>
    </row>
    <row r="1041" spans="1:3" x14ac:dyDescent="0.25">
      <c r="A1041" s="2" t="s">
        <v>25</v>
      </c>
      <c r="B1041" t="s">
        <v>182</v>
      </c>
      <c r="C1041">
        <v>11</v>
      </c>
    </row>
    <row r="1042" spans="1:3" x14ac:dyDescent="0.25">
      <c r="A1042" s="2" t="s">
        <v>25</v>
      </c>
      <c r="B1042" t="s">
        <v>183</v>
      </c>
      <c r="C1042">
        <v>1</v>
      </c>
    </row>
    <row r="1043" spans="1:3" x14ac:dyDescent="0.25">
      <c r="A1043" s="2" t="s">
        <v>25</v>
      </c>
      <c r="B1043" t="s">
        <v>184</v>
      </c>
      <c r="C1043">
        <v>24</v>
      </c>
    </row>
    <row r="1044" spans="1:3" x14ac:dyDescent="0.25">
      <c r="A1044" s="2" t="s">
        <v>25</v>
      </c>
      <c r="B1044" t="s">
        <v>185</v>
      </c>
      <c r="C1044">
        <v>7039480</v>
      </c>
    </row>
    <row r="1045" spans="1:3" x14ac:dyDescent="0.25">
      <c r="A1045" s="2" t="s">
        <v>25</v>
      </c>
      <c r="B1045" t="s">
        <v>186</v>
      </c>
      <c r="C1045">
        <v>5</v>
      </c>
    </row>
    <row r="1046" spans="1:3" x14ac:dyDescent="0.25">
      <c r="A1046" s="2" t="s">
        <v>25</v>
      </c>
      <c r="B1046" t="s">
        <v>187</v>
      </c>
      <c r="C1046">
        <v>50</v>
      </c>
    </row>
    <row r="1047" spans="1:3" x14ac:dyDescent="0.25">
      <c r="A1047" s="2" t="s">
        <v>25</v>
      </c>
      <c r="B1047" t="s">
        <v>188</v>
      </c>
      <c r="C1047">
        <v>8711167</v>
      </c>
    </row>
    <row r="1048" spans="1:3" x14ac:dyDescent="0.25">
      <c r="A1048" s="2" t="s">
        <v>25</v>
      </c>
      <c r="B1048" t="s">
        <v>189</v>
      </c>
      <c r="C1048">
        <v>2</v>
      </c>
    </row>
    <row r="1049" spans="1:3" x14ac:dyDescent="0.25">
      <c r="A1049" s="2" t="s">
        <v>25</v>
      </c>
      <c r="B1049" t="s">
        <v>190</v>
      </c>
      <c r="C1049">
        <v>1395</v>
      </c>
    </row>
    <row r="1050" spans="1:3" x14ac:dyDescent="0.25">
      <c r="A1050" s="2" t="s">
        <v>25</v>
      </c>
      <c r="B1050" t="s">
        <v>191</v>
      </c>
      <c r="C1050">
        <v>8109667</v>
      </c>
    </row>
    <row r="1051" spans="1:3" x14ac:dyDescent="0.25">
      <c r="A1051" s="2" t="s">
        <v>26</v>
      </c>
      <c r="B1051" t="s">
        <v>179</v>
      </c>
      <c r="C1051" s="2" t="s">
        <v>198</v>
      </c>
    </row>
    <row r="1052" spans="1:3" x14ac:dyDescent="0.25">
      <c r="A1052" s="2" t="s">
        <v>26</v>
      </c>
      <c r="B1052" t="s">
        <v>181</v>
      </c>
      <c r="C1052">
        <v>3</v>
      </c>
    </row>
    <row r="1053" spans="1:3" x14ac:dyDescent="0.25">
      <c r="A1053" s="2" t="s">
        <v>26</v>
      </c>
      <c r="B1053" t="s">
        <v>182</v>
      </c>
      <c r="C1053">
        <v>12</v>
      </c>
    </row>
    <row r="1054" spans="1:3" x14ac:dyDescent="0.25">
      <c r="A1054" s="2" t="s">
        <v>26</v>
      </c>
      <c r="B1054" t="s">
        <v>183</v>
      </c>
      <c r="C1054">
        <v>1</v>
      </c>
    </row>
    <row r="1055" spans="1:3" x14ac:dyDescent="0.25">
      <c r="A1055" s="2" t="s">
        <v>26</v>
      </c>
      <c r="B1055" t="s">
        <v>184</v>
      </c>
      <c r="C1055">
        <v>3872</v>
      </c>
    </row>
    <row r="1056" spans="1:3" x14ac:dyDescent="0.25">
      <c r="A1056" s="2" t="s">
        <v>26</v>
      </c>
      <c r="B1056" t="s">
        <v>185</v>
      </c>
      <c r="C1056">
        <v>7039480</v>
      </c>
    </row>
    <row r="1057" spans="1:11" x14ac:dyDescent="0.25">
      <c r="A1057" s="2" t="s">
        <v>26</v>
      </c>
      <c r="B1057" t="s">
        <v>186</v>
      </c>
      <c r="C1057">
        <v>5</v>
      </c>
    </row>
    <row r="1058" spans="1:11" x14ac:dyDescent="0.25">
      <c r="A1058" s="2" t="s">
        <v>26</v>
      </c>
      <c r="B1058" t="s">
        <v>187</v>
      </c>
      <c r="C1058">
        <v>50</v>
      </c>
    </row>
    <row r="1059" spans="1:11" x14ac:dyDescent="0.25">
      <c r="A1059" s="2" t="s">
        <v>26</v>
      </c>
      <c r="B1059" t="s">
        <v>188</v>
      </c>
      <c r="C1059">
        <v>8711167</v>
      </c>
    </row>
    <row r="1060" spans="1:11" x14ac:dyDescent="0.25">
      <c r="A1060" s="2" t="s">
        <v>26</v>
      </c>
      <c r="B1060" t="s">
        <v>189</v>
      </c>
      <c r="C1060">
        <v>2</v>
      </c>
    </row>
    <row r="1061" spans="1:11" x14ac:dyDescent="0.25">
      <c r="A1061" s="2" t="s">
        <v>26</v>
      </c>
      <c r="B1061" t="s">
        <v>190</v>
      </c>
      <c r="C1061">
        <v>45067</v>
      </c>
    </row>
    <row r="1062" spans="1:11" x14ac:dyDescent="0.25">
      <c r="A1062" s="2" t="s">
        <v>26</v>
      </c>
      <c r="B1062" t="s">
        <v>191</v>
      </c>
      <c r="C1062">
        <v>8109667</v>
      </c>
    </row>
    <row r="1063" spans="1:11" x14ac:dyDescent="0.25">
      <c r="A1063" s="2" t="s">
        <v>32</v>
      </c>
      <c r="B1063" t="s">
        <v>63</v>
      </c>
      <c r="C1063" t="b">
        <v>0</v>
      </c>
    </row>
    <row r="1064" spans="1:11" x14ac:dyDescent="0.25">
      <c r="A1064" s="2" t="s">
        <v>32</v>
      </c>
      <c r="B1064" t="s">
        <v>64</v>
      </c>
      <c r="C1064" t="b">
        <v>1</v>
      </c>
    </row>
    <row r="1065" spans="1:11" x14ac:dyDescent="0.25">
      <c r="A1065" s="2" t="s">
        <v>32</v>
      </c>
      <c r="B1065" t="s">
        <v>65</v>
      </c>
      <c r="C1065" t="b">
        <v>1</v>
      </c>
    </row>
    <row r="1066" spans="1:11" x14ac:dyDescent="0.25">
      <c r="A1066" s="2" t="s">
        <v>32</v>
      </c>
      <c r="B1066" t="s">
        <v>66</v>
      </c>
      <c r="C1066">
        <v>0</v>
      </c>
    </row>
    <row r="1067" spans="1:11" x14ac:dyDescent="0.25">
      <c r="A1067" s="2" t="s">
        <v>32</v>
      </c>
      <c r="B1067" t="s">
        <v>67</v>
      </c>
      <c r="C1067">
        <v>1</v>
      </c>
    </row>
    <row r="1068" spans="1:11" x14ac:dyDescent="0.25">
      <c r="A1068" s="2" t="s">
        <v>32</v>
      </c>
      <c r="B1068" t="s">
        <v>68</v>
      </c>
      <c r="C1068">
        <v>1</v>
      </c>
    </row>
    <row r="1069" spans="1:11" x14ac:dyDescent="0.25">
      <c r="A1069" s="2" t="s">
        <v>32</v>
      </c>
      <c r="B1069" t="s">
        <v>69</v>
      </c>
      <c r="C1069">
        <v>100</v>
      </c>
    </row>
    <row r="1070" spans="1:11" x14ac:dyDescent="0.25">
      <c r="A1070" t="s">
        <v>496</v>
      </c>
    </row>
    <row r="1071" spans="1:11" x14ac:dyDescent="0.25">
      <c r="A1071" t="s">
        <v>224</v>
      </c>
    </row>
    <row r="1072" spans="1:11" x14ac:dyDescent="0.25">
      <c r="D1072" t="s">
        <v>14</v>
      </c>
      <c r="E1072" t="s">
        <v>225</v>
      </c>
      <c r="G1072" t="s">
        <v>226</v>
      </c>
      <c r="J1072" t="s">
        <v>227</v>
      </c>
      <c r="K1072" t="s">
        <v>228</v>
      </c>
    </row>
    <row r="1073" spans="1:11" x14ac:dyDescent="0.25">
      <c r="D1073" t="s">
        <v>70</v>
      </c>
      <c r="E1073" t="s">
        <v>229</v>
      </c>
      <c r="G1073" t="s">
        <v>226</v>
      </c>
      <c r="J1073" t="s">
        <v>227</v>
      </c>
      <c r="K1073" t="s">
        <v>230</v>
      </c>
    </row>
    <row r="1074" spans="1:11" x14ac:dyDescent="0.25">
      <c r="D1074" t="s">
        <v>71</v>
      </c>
      <c r="E1074" t="s">
        <v>231</v>
      </c>
      <c r="G1074" t="s">
        <v>226</v>
      </c>
      <c r="J1074" t="s">
        <v>227</v>
      </c>
      <c r="K1074" t="s">
        <v>230</v>
      </c>
    </row>
    <row r="1075" spans="1:11" x14ac:dyDescent="0.25">
      <c r="D1075" t="s">
        <v>19</v>
      </c>
      <c r="E1075" t="s">
        <v>232</v>
      </c>
      <c r="G1075" t="s">
        <v>226</v>
      </c>
      <c r="J1075" t="s">
        <v>227</v>
      </c>
      <c r="K1075" t="s">
        <v>233</v>
      </c>
    </row>
    <row r="1076" spans="1:11" x14ac:dyDescent="0.25">
      <c r="D1076" t="s">
        <v>20</v>
      </c>
      <c r="E1076" t="s">
        <v>234</v>
      </c>
      <c r="G1076" t="s">
        <v>226</v>
      </c>
      <c r="J1076" t="s">
        <v>227</v>
      </c>
      <c r="K1076" t="s">
        <v>235</v>
      </c>
    </row>
    <row r="1077" spans="1:11" x14ac:dyDescent="0.25">
      <c r="D1077" t="s">
        <v>21</v>
      </c>
      <c r="E1077" t="s">
        <v>236</v>
      </c>
      <c r="G1077" t="s">
        <v>226</v>
      </c>
      <c r="J1077" t="s">
        <v>227</v>
      </c>
      <c r="K1077" t="s">
        <v>230</v>
      </c>
    </row>
    <row r="1078" spans="1:11" x14ac:dyDescent="0.25">
      <c r="D1078" t="s">
        <v>72</v>
      </c>
      <c r="E1078" t="s">
        <v>237</v>
      </c>
      <c r="G1078" t="s">
        <v>226</v>
      </c>
      <c r="J1078" t="s">
        <v>227</v>
      </c>
      <c r="K1078" t="s">
        <v>233</v>
      </c>
    </row>
    <row r="1079" spans="1:11" x14ac:dyDescent="0.25">
      <c r="D1079" t="s">
        <v>73</v>
      </c>
      <c r="E1079" t="s">
        <v>238</v>
      </c>
      <c r="G1079" t="s">
        <v>226</v>
      </c>
      <c r="J1079" t="s">
        <v>227</v>
      </c>
      <c r="K1079" t="s">
        <v>233</v>
      </c>
    </row>
    <row r="1080" spans="1:11" x14ac:dyDescent="0.25">
      <c r="D1080" t="s">
        <v>74</v>
      </c>
      <c r="E1080" t="s">
        <v>239</v>
      </c>
      <c r="G1080" t="s">
        <v>226</v>
      </c>
      <c r="J1080" t="s">
        <v>227</v>
      </c>
      <c r="K1080" t="s">
        <v>240</v>
      </c>
    </row>
    <row r="1081" spans="1:11" x14ac:dyDescent="0.25">
      <c r="D1081" t="s">
        <v>25</v>
      </c>
      <c r="E1081" t="s">
        <v>241</v>
      </c>
      <c r="G1081" t="s">
        <v>226</v>
      </c>
      <c r="J1081" t="s">
        <v>227</v>
      </c>
      <c r="K1081" t="s">
        <v>235</v>
      </c>
    </row>
    <row r="1082" spans="1:11" x14ac:dyDescent="0.25">
      <c r="D1082" t="s">
        <v>27</v>
      </c>
      <c r="E1082" t="s">
        <v>242</v>
      </c>
      <c r="G1082" t="s">
        <v>226</v>
      </c>
      <c r="J1082" t="s">
        <v>227</v>
      </c>
      <c r="K1082" t="s">
        <v>243</v>
      </c>
    </row>
    <row r="1083" spans="1:11" x14ac:dyDescent="0.25">
      <c r="D1083" t="s">
        <v>28</v>
      </c>
      <c r="E1083" t="s">
        <v>244</v>
      </c>
      <c r="G1083" t="s">
        <v>226</v>
      </c>
      <c r="J1083" t="s">
        <v>227</v>
      </c>
      <c r="K1083" t="s">
        <v>245</v>
      </c>
    </row>
    <row r="1084" spans="1:11" x14ac:dyDescent="0.25">
      <c r="A1084" t="s">
        <v>246</v>
      </c>
    </row>
    <row r="1085" spans="1:11" x14ac:dyDescent="0.25">
      <c r="A1085" t="s">
        <v>260</v>
      </c>
    </row>
    <row r="1086" spans="1:11" x14ac:dyDescent="0.25">
      <c r="D1086" t="s">
        <v>14</v>
      </c>
      <c r="E1086" t="s">
        <v>225</v>
      </c>
      <c r="G1086" t="s">
        <v>226</v>
      </c>
      <c r="J1086" t="s">
        <v>227</v>
      </c>
      <c r="K1086" t="s">
        <v>228</v>
      </c>
    </row>
    <row r="1087" spans="1:11" x14ac:dyDescent="0.25">
      <c r="D1087" t="s">
        <v>11</v>
      </c>
      <c r="E1087" t="s">
        <v>229</v>
      </c>
      <c r="G1087" t="s">
        <v>261</v>
      </c>
      <c r="J1087" t="s">
        <v>262</v>
      </c>
    </row>
    <row r="1088" spans="1:11" x14ac:dyDescent="0.25">
      <c r="D1088" t="s">
        <v>71</v>
      </c>
      <c r="E1088" t="s">
        <v>231</v>
      </c>
      <c r="G1088" t="s">
        <v>226</v>
      </c>
      <c r="J1088" t="s">
        <v>227</v>
      </c>
      <c r="K1088" t="s">
        <v>263</v>
      </c>
    </row>
    <row r="1089" spans="1:11" x14ac:dyDescent="0.25">
      <c r="D1089" t="s">
        <v>19</v>
      </c>
      <c r="E1089" t="s">
        <v>232</v>
      </c>
      <c r="G1089" t="s">
        <v>226</v>
      </c>
      <c r="J1089" t="s">
        <v>227</v>
      </c>
      <c r="K1089" t="s">
        <v>264</v>
      </c>
    </row>
    <row r="1090" spans="1:11" x14ac:dyDescent="0.25">
      <c r="D1090" t="s">
        <v>20</v>
      </c>
      <c r="E1090" t="s">
        <v>234</v>
      </c>
      <c r="G1090" t="s">
        <v>226</v>
      </c>
      <c r="J1090" t="s">
        <v>227</v>
      </c>
      <c r="K1090" t="s">
        <v>265</v>
      </c>
    </row>
    <row r="1091" spans="1:11" x14ac:dyDescent="0.25">
      <c r="D1091" t="s">
        <v>21</v>
      </c>
      <c r="E1091" t="s">
        <v>236</v>
      </c>
      <c r="G1091" t="s">
        <v>226</v>
      </c>
      <c r="J1091" t="s">
        <v>227</v>
      </c>
      <c r="K1091" t="s">
        <v>263</v>
      </c>
    </row>
    <row r="1092" spans="1:11" x14ac:dyDescent="0.25">
      <c r="D1092" t="s">
        <v>72</v>
      </c>
      <c r="E1092" t="s">
        <v>237</v>
      </c>
      <c r="G1092" t="s">
        <v>226</v>
      </c>
      <c r="J1092" t="s">
        <v>227</v>
      </c>
      <c r="K1092" t="s">
        <v>264</v>
      </c>
    </row>
    <row r="1093" spans="1:11" x14ac:dyDescent="0.25">
      <c r="D1093" t="s">
        <v>73</v>
      </c>
      <c r="E1093" t="s">
        <v>238</v>
      </c>
      <c r="G1093" t="s">
        <v>226</v>
      </c>
      <c r="J1093" t="s">
        <v>227</v>
      </c>
      <c r="K1093" t="s">
        <v>264</v>
      </c>
    </row>
    <row r="1094" spans="1:11" x14ac:dyDescent="0.25">
      <c r="D1094" t="s">
        <v>74</v>
      </c>
      <c r="E1094" t="s">
        <v>239</v>
      </c>
      <c r="G1094" t="s">
        <v>226</v>
      </c>
      <c r="J1094" t="s">
        <v>227</v>
      </c>
      <c r="K1094" t="s">
        <v>266</v>
      </c>
    </row>
    <row r="1095" spans="1:11" x14ac:dyDescent="0.25">
      <c r="D1095" t="s">
        <v>25</v>
      </c>
      <c r="E1095" t="s">
        <v>241</v>
      </c>
      <c r="G1095" t="s">
        <v>226</v>
      </c>
      <c r="J1095" t="s">
        <v>227</v>
      </c>
      <c r="K1095" t="s">
        <v>265</v>
      </c>
    </row>
    <row r="1096" spans="1:11" x14ac:dyDescent="0.25">
      <c r="D1096" t="s">
        <v>27</v>
      </c>
      <c r="E1096" t="s">
        <v>242</v>
      </c>
      <c r="G1096" t="s">
        <v>226</v>
      </c>
      <c r="J1096" t="s">
        <v>227</v>
      </c>
      <c r="K1096" t="s">
        <v>267</v>
      </c>
    </row>
    <row r="1097" spans="1:11" x14ac:dyDescent="0.25">
      <c r="D1097" t="s">
        <v>28</v>
      </c>
      <c r="E1097" t="s">
        <v>244</v>
      </c>
      <c r="G1097" t="s">
        <v>226</v>
      </c>
      <c r="J1097" t="s">
        <v>227</v>
      </c>
      <c r="K1097" t="s">
        <v>268</v>
      </c>
    </row>
    <row r="1098" spans="1:11" x14ac:dyDescent="0.25">
      <c r="A1098" t="s">
        <v>269</v>
      </c>
    </row>
    <row r="1099" spans="1:11" x14ac:dyDescent="0.25">
      <c r="A1099" t="s">
        <v>282</v>
      </c>
    </row>
    <row r="1100" spans="1:11" x14ac:dyDescent="0.25">
      <c r="D1100" t="s">
        <v>14</v>
      </c>
      <c r="E1100" t="s">
        <v>225</v>
      </c>
      <c r="G1100" t="s">
        <v>226</v>
      </c>
      <c r="J1100" t="s">
        <v>227</v>
      </c>
      <c r="K1100" t="s">
        <v>228</v>
      </c>
    </row>
    <row r="1101" spans="1:11" x14ac:dyDescent="0.25">
      <c r="D1101" t="s">
        <v>115</v>
      </c>
      <c r="E1101" t="s">
        <v>229</v>
      </c>
      <c r="G1101" t="s">
        <v>226</v>
      </c>
      <c r="J1101" t="s">
        <v>227</v>
      </c>
      <c r="K1101" t="s">
        <v>283</v>
      </c>
    </row>
    <row r="1102" spans="1:11" x14ac:dyDescent="0.25">
      <c r="D1102" t="s">
        <v>152</v>
      </c>
      <c r="E1102" t="s">
        <v>231</v>
      </c>
      <c r="G1102" t="s">
        <v>226</v>
      </c>
      <c r="J1102" t="s">
        <v>227</v>
      </c>
      <c r="K1102" t="s">
        <v>235</v>
      </c>
    </row>
    <row r="1103" spans="1:11" x14ac:dyDescent="0.25">
      <c r="D1103" t="s">
        <v>153</v>
      </c>
      <c r="E1103" t="s">
        <v>232</v>
      </c>
      <c r="G1103" t="s">
        <v>226</v>
      </c>
      <c r="J1103" t="s">
        <v>227</v>
      </c>
      <c r="K1103" t="s">
        <v>284</v>
      </c>
    </row>
    <row r="1104" spans="1:11" x14ac:dyDescent="0.25">
      <c r="D1104" t="s">
        <v>154</v>
      </c>
      <c r="E1104" t="s">
        <v>234</v>
      </c>
      <c r="G1104" t="s">
        <v>226</v>
      </c>
      <c r="J1104" t="s">
        <v>227</v>
      </c>
      <c r="K1104" t="s">
        <v>285</v>
      </c>
    </row>
    <row r="1105" spans="1:11" x14ac:dyDescent="0.25">
      <c r="D1105" t="s">
        <v>155</v>
      </c>
      <c r="E1105" t="s">
        <v>236</v>
      </c>
      <c r="G1105" t="s">
        <v>226</v>
      </c>
      <c r="J1105" t="s">
        <v>227</v>
      </c>
      <c r="K1105" t="s">
        <v>286</v>
      </c>
    </row>
    <row r="1106" spans="1:11" x14ac:dyDescent="0.25">
      <c r="D1106" t="s">
        <v>156</v>
      </c>
      <c r="E1106" t="s">
        <v>237</v>
      </c>
      <c r="G1106" t="s">
        <v>226</v>
      </c>
      <c r="J1106" t="s">
        <v>227</v>
      </c>
      <c r="K1106" t="s">
        <v>284</v>
      </c>
    </row>
    <row r="1107" spans="1:11" x14ac:dyDescent="0.25">
      <c r="D1107" t="s">
        <v>27</v>
      </c>
      <c r="E1107" t="s">
        <v>238</v>
      </c>
      <c r="G1107" t="s">
        <v>226</v>
      </c>
      <c r="J1107" t="s">
        <v>227</v>
      </c>
      <c r="K1107" t="s">
        <v>243</v>
      </c>
    </row>
    <row r="1108" spans="1:11" x14ac:dyDescent="0.25">
      <c r="A1108" t="s">
        <v>287</v>
      </c>
    </row>
    <row r="1109" spans="1:11" x14ac:dyDescent="0.25">
      <c r="A1109" t="s">
        <v>297</v>
      </c>
    </row>
    <row r="1110" spans="1:11" x14ac:dyDescent="0.25">
      <c r="D1110" t="s">
        <v>14</v>
      </c>
      <c r="E1110" t="s">
        <v>225</v>
      </c>
      <c r="G1110" t="s">
        <v>226</v>
      </c>
      <c r="J1110" t="s">
        <v>227</v>
      </c>
      <c r="K1110" t="s">
        <v>228</v>
      </c>
    </row>
    <row r="1111" spans="1:11" x14ac:dyDescent="0.25">
      <c r="D1111" t="s">
        <v>70</v>
      </c>
      <c r="E1111" t="s">
        <v>229</v>
      </c>
      <c r="G1111" t="s">
        <v>226</v>
      </c>
      <c r="J1111" t="s">
        <v>227</v>
      </c>
      <c r="K1111" t="s">
        <v>243</v>
      </c>
    </row>
    <row r="1112" spans="1:11" x14ac:dyDescent="0.25">
      <c r="D1112" t="s">
        <v>71</v>
      </c>
      <c r="E1112" t="s">
        <v>231</v>
      </c>
      <c r="G1112" t="s">
        <v>226</v>
      </c>
      <c r="J1112" t="s">
        <v>227</v>
      </c>
      <c r="K1112" t="s">
        <v>243</v>
      </c>
    </row>
    <row r="1113" spans="1:11" x14ac:dyDescent="0.25">
      <c r="D1113" t="s">
        <v>19</v>
      </c>
      <c r="E1113" t="s">
        <v>232</v>
      </c>
      <c r="G1113" t="s">
        <v>226</v>
      </c>
      <c r="J1113" t="s">
        <v>227</v>
      </c>
      <c r="K1113" t="s">
        <v>286</v>
      </c>
    </row>
    <row r="1114" spans="1:11" x14ac:dyDescent="0.25">
      <c r="D1114" t="s">
        <v>20</v>
      </c>
      <c r="E1114" t="s">
        <v>234</v>
      </c>
      <c r="G1114" t="s">
        <v>226</v>
      </c>
      <c r="J1114" t="s">
        <v>227</v>
      </c>
      <c r="K1114" t="s">
        <v>298</v>
      </c>
    </row>
    <row r="1115" spans="1:11" x14ac:dyDescent="0.25">
      <c r="D1115" t="s">
        <v>21</v>
      </c>
      <c r="E1115" t="s">
        <v>236</v>
      </c>
      <c r="G1115" t="s">
        <v>226</v>
      </c>
      <c r="J1115" t="s">
        <v>227</v>
      </c>
      <c r="K1115" t="s">
        <v>243</v>
      </c>
    </row>
    <row r="1116" spans="1:11" x14ac:dyDescent="0.25">
      <c r="D1116" t="s">
        <v>72</v>
      </c>
      <c r="E1116" t="s">
        <v>237</v>
      </c>
      <c r="G1116" t="s">
        <v>226</v>
      </c>
      <c r="J1116" t="s">
        <v>227</v>
      </c>
      <c r="K1116" t="s">
        <v>286</v>
      </c>
    </row>
    <row r="1117" spans="1:11" x14ac:dyDescent="0.25">
      <c r="D1117" t="s">
        <v>73</v>
      </c>
      <c r="E1117" t="s">
        <v>238</v>
      </c>
      <c r="G1117" t="s">
        <v>226</v>
      </c>
      <c r="J1117" t="s">
        <v>227</v>
      </c>
      <c r="K1117" t="s">
        <v>286</v>
      </c>
    </row>
    <row r="1118" spans="1:11" x14ac:dyDescent="0.25">
      <c r="D1118" t="s">
        <v>74</v>
      </c>
      <c r="E1118" t="s">
        <v>239</v>
      </c>
      <c r="G1118" t="s">
        <v>226</v>
      </c>
      <c r="J1118" t="s">
        <v>227</v>
      </c>
      <c r="K1118" t="s">
        <v>299</v>
      </c>
    </row>
    <row r="1119" spans="1:11" x14ac:dyDescent="0.25">
      <c r="D1119" t="s">
        <v>25</v>
      </c>
      <c r="E1119" t="s">
        <v>241</v>
      </c>
      <c r="G1119" t="s">
        <v>226</v>
      </c>
      <c r="J1119" t="s">
        <v>227</v>
      </c>
      <c r="K1119" t="s">
        <v>298</v>
      </c>
    </row>
    <row r="1120" spans="1:11" x14ac:dyDescent="0.25">
      <c r="D1120" t="s">
        <v>80</v>
      </c>
      <c r="E1120" t="s">
        <v>242</v>
      </c>
      <c r="G1120" t="s">
        <v>226</v>
      </c>
      <c r="J1120" t="s">
        <v>227</v>
      </c>
      <c r="K1120" t="s">
        <v>245</v>
      </c>
    </row>
    <row r="1121" spans="4:11" x14ac:dyDescent="0.25">
      <c r="D1121" t="s">
        <v>81</v>
      </c>
      <c r="E1121" t="s">
        <v>244</v>
      </c>
      <c r="G1121" t="s">
        <v>226</v>
      </c>
      <c r="J1121" t="s">
        <v>227</v>
      </c>
      <c r="K1121" t="s">
        <v>245</v>
      </c>
    </row>
    <row r="1122" spans="4:11" x14ac:dyDescent="0.25">
      <c r="D1122" t="s">
        <v>82</v>
      </c>
      <c r="E1122" t="s">
        <v>300</v>
      </c>
      <c r="G1122" t="s">
        <v>226</v>
      </c>
      <c r="J1122" t="s">
        <v>227</v>
      </c>
      <c r="K1122" t="s">
        <v>301</v>
      </c>
    </row>
    <row r="1123" spans="4:11" x14ac:dyDescent="0.25">
      <c r="D1123" t="s">
        <v>83</v>
      </c>
      <c r="E1123" t="s">
        <v>302</v>
      </c>
      <c r="G1123" t="s">
        <v>226</v>
      </c>
      <c r="J1123" t="s">
        <v>227</v>
      </c>
      <c r="K1123" t="s">
        <v>303</v>
      </c>
    </row>
    <row r="1124" spans="4:11" x14ac:dyDescent="0.25">
      <c r="D1124" t="s">
        <v>84</v>
      </c>
      <c r="E1124" t="s">
        <v>304</v>
      </c>
      <c r="G1124" t="s">
        <v>226</v>
      </c>
      <c r="J1124" t="s">
        <v>227</v>
      </c>
      <c r="K1124" t="s">
        <v>230</v>
      </c>
    </row>
    <row r="1125" spans="4:11" x14ac:dyDescent="0.25">
      <c r="D1125" t="s">
        <v>85</v>
      </c>
      <c r="E1125" t="s">
        <v>305</v>
      </c>
      <c r="G1125" t="s">
        <v>226</v>
      </c>
      <c r="J1125" t="s">
        <v>227</v>
      </c>
      <c r="K1125" t="s">
        <v>245</v>
      </c>
    </row>
    <row r="1126" spans="4:11" x14ac:dyDescent="0.25">
      <c r="D1126" t="s">
        <v>86</v>
      </c>
      <c r="E1126" t="s">
        <v>306</v>
      </c>
      <c r="G1126" t="s">
        <v>226</v>
      </c>
      <c r="J1126" t="s">
        <v>227</v>
      </c>
      <c r="K1126" t="s">
        <v>265</v>
      </c>
    </row>
    <row r="1127" spans="4:11" x14ac:dyDescent="0.25">
      <c r="D1127" t="s">
        <v>87</v>
      </c>
      <c r="E1127" t="s">
        <v>307</v>
      </c>
      <c r="G1127" t="s">
        <v>226</v>
      </c>
      <c r="J1127" t="s">
        <v>227</v>
      </c>
      <c r="K1127" t="s">
        <v>308</v>
      </c>
    </row>
    <row r="1128" spans="4:11" x14ac:dyDescent="0.25">
      <c r="D1128" t="s">
        <v>88</v>
      </c>
      <c r="E1128" t="s">
        <v>309</v>
      </c>
      <c r="G1128" t="s">
        <v>226</v>
      </c>
      <c r="J1128" t="s">
        <v>227</v>
      </c>
      <c r="K1128" t="s">
        <v>263</v>
      </c>
    </row>
    <row r="1129" spans="4:11" x14ac:dyDescent="0.25">
      <c r="D1129" t="s">
        <v>89</v>
      </c>
      <c r="E1129" t="s">
        <v>310</v>
      </c>
      <c r="G1129" t="s">
        <v>226</v>
      </c>
      <c r="J1129" t="s">
        <v>227</v>
      </c>
      <c r="K1129" t="s">
        <v>311</v>
      </c>
    </row>
    <row r="1130" spans="4:11" x14ac:dyDescent="0.25">
      <c r="D1130" t="s">
        <v>90</v>
      </c>
      <c r="E1130" t="s">
        <v>312</v>
      </c>
      <c r="G1130" t="s">
        <v>226</v>
      </c>
      <c r="J1130" t="s">
        <v>227</v>
      </c>
      <c r="K1130" t="s">
        <v>286</v>
      </c>
    </row>
    <row r="1131" spans="4:11" x14ac:dyDescent="0.25">
      <c r="D1131" t="s">
        <v>91</v>
      </c>
      <c r="E1131" t="s">
        <v>313</v>
      </c>
      <c r="G1131" t="s">
        <v>226</v>
      </c>
      <c r="J1131" t="s">
        <v>227</v>
      </c>
      <c r="K1131" t="s">
        <v>283</v>
      </c>
    </row>
    <row r="1132" spans="4:11" x14ac:dyDescent="0.25">
      <c r="D1132" t="s">
        <v>92</v>
      </c>
      <c r="E1132" t="s">
        <v>314</v>
      </c>
      <c r="G1132" t="s">
        <v>226</v>
      </c>
      <c r="J1132" t="s">
        <v>227</v>
      </c>
      <c r="K1132" t="s">
        <v>315</v>
      </c>
    </row>
    <row r="1133" spans="4:11" x14ac:dyDescent="0.25">
      <c r="D1133" t="s">
        <v>93</v>
      </c>
      <c r="E1133" t="s">
        <v>316</v>
      </c>
      <c r="G1133" t="s">
        <v>226</v>
      </c>
      <c r="J1133" t="s">
        <v>227</v>
      </c>
      <c r="K1133" t="s">
        <v>266</v>
      </c>
    </row>
    <row r="1134" spans="4:11" x14ac:dyDescent="0.25">
      <c r="D1134" t="s">
        <v>94</v>
      </c>
      <c r="E1134" t="s">
        <v>317</v>
      </c>
      <c r="G1134" t="s">
        <v>226</v>
      </c>
      <c r="J1134" t="s">
        <v>227</v>
      </c>
      <c r="K1134" t="s">
        <v>318</v>
      </c>
    </row>
    <row r="1135" spans="4:11" x14ac:dyDescent="0.25">
      <c r="D1135" t="s">
        <v>95</v>
      </c>
      <c r="E1135" t="s">
        <v>319</v>
      </c>
      <c r="G1135" t="s">
        <v>226</v>
      </c>
      <c r="J1135" t="s">
        <v>227</v>
      </c>
      <c r="K1135" t="s">
        <v>320</v>
      </c>
    </row>
    <row r="1136" spans="4:11" x14ac:dyDescent="0.25">
      <c r="D1136" t="s">
        <v>96</v>
      </c>
      <c r="E1136" t="s">
        <v>321</v>
      </c>
      <c r="G1136" t="s">
        <v>226</v>
      </c>
      <c r="J1136" t="s">
        <v>227</v>
      </c>
      <c r="K1136" t="s">
        <v>265</v>
      </c>
    </row>
    <row r="1137" spans="4:11" x14ac:dyDescent="0.25">
      <c r="D1137" t="s">
        <v>97</v>
      </c>
      <c r="E1137" t="s">
        <v>322</v>
      </c>
      <c r="G1137" t="s">
        <v>226</v>
      </c>
      <c r="J1137" t="s">
        <v>227</v>
      </c>
      <c r="K1137" t="s">
        <v>265</v>
      </c>
    </row>
    <row r="1138" spans="4:11" x14ac:dyDescent="0.25">
      <c r="D1138" t="s">
        <v>98</v>
      </c>
      <c r="E1138" t="s">
        <v>323</v>
      </c>
      <c r="G1138" t="s">
        <v>226</v>
      </c>
      <c r="J1138" t="s">
        <v>227</v>
      </c>
      <c r="K1138" t="s">
        <v>284</v>
      </c>
    </row>
    <row r="1139" spans="4:11" x14ac:dyDescent="0.25">
      <c r="D1139" t="s">
        <v>99</v>
      </c>
      <c r="E1139" t="s">
        <v>324</v>
      </c>
      <c r="G1139" t="s">
        <v>226</v>
      </c>
      <c r="J1139" t="s">
        <v>227</v>
      </c>
      <c r="K1139" t="s">
        <v>299</v>
      </c>
    </row>
    <row r="1140" spans="4:11" x14ac:dyDescent="0.25">
      <c r="D1140" t="s">
        <v>100</v>
      </c>
      <c r="E1140" t="s">
        <v>325</v>
      </c>
      <c r="G1140" t="s">
        <v>226</v>
      </c>
      <c r="J1140" t="s">
        <v>227</v>
      </c>
      <c r="K1140" t="s">
        <v>308</v>
      </c>
    </row>
    <row r="1141" spans="4:11" x14ac:dyDescent="0.25">
      <c r="D1141" t="s">
        <v>101</v>
      </c>
      <c r="E1141" t="s">
        <v>326</v>
      </c>
      <c r="G1141" t="s">
        <v>226</v>
      </c>
      <c r="J1141" t="s">
        <v>227</v>
      </c>
      <c r="K1141" t="s">
        <v>308</v>
      </c>
    </row>
    <row r="1142" spans="4:11" x14ac:dyDescent="0.25">
      <c r="D1142" t="s">
        <v>102</v>
      </c>
      <c r="E1142" t="s">
        <v>327</v>
      </c>
      <c r="G1142" t="s">
        <v>226</v>
      </c>
      <c r="J1142" t="s">
        <v>227</v>
      </c>
      <c r="K1142" t="s">
        <v>315</v>
      </c>
    </row>
    <row r="1143" spans="4:11" x14ac:dyDescent="0.25">
      <c r="D1143" t="s">
        <v>103</v>
      </c>
      <c r="E1143" t="s">
        <v>328</v>
      </c>
      <c r="G1143" t="s">
        <v>226</v>
      </c>
      <c r="J1143" t="s">
        <v>227</v>
      </c>
      <c r="K1143" t="s">
        <v>243</v>
      </c>
    </row>
    <row r="1144" spans="4:11" x14ac:dyDescent="0.25">
      <c r="D1144" t="s">
        <v>104</v>
      </c>
      <c r="E1144" t="s">
        <v>329</v>
      </c>
      <c r="G1144" t="s">
        <v>226</v>
      </c>
      <c r="J1144" t="s">
        <v>227</v>
      </c>
      <c r="K1144" t="s">
        <v>245</v>
      </c>
    </row>
    <row r="1145" spans="4:11" x14ac:dyDescent="0.25">
      <c r="D1145" t="s">
        <v>105</v>
      </c>
      <c r="E1145" t="s">
        <v>330</v>
      </c>
      <c r="G1145" t="s">
        <v>226</v>
      </c>
      <c r="J1145" t="s">
        <v>227</v>
      </c>
      <c r="K1145" t="s">
        <v>243</v>
      </c>
    </row>
    <row r="1146" spans="4:11" x14ac:dyDescent="0.25">
      <c r="D1146" t="s">
        <v>106</v>
      </c>
      <c r="E1146" t="s">
        <v>331</v>
      </c>
      <c r="G1146" t="s">
        <v>226</v>
      </c>
      <c r="J1146" t="s">
        <v>227</v>
      </c>
      <c r="K1146" t="s">
        <v>243</v>
      </c>
    </row>
    <row r="1147" spans="4:11" x14ac:dyDescent="0.25">
      <c r="D1147" t="s">
        <v>107</v>
      </c>
      <c r="E1147" t="s">
        <v>332</v>
      </c>
      <c r="G1147" t="s">
        <v>226</v>
      </c>
      <c r="J1147" t="s">
        <v>227</v>
      </c>
      <c r="K1147" t="s">
        <v>315</v>
      </c>
    </row>
    <row r="1148" spans="4:11" x14ac:dyDescent="0.25">
      <c r="D1148" t="s">
        <v>108</v>
      </c>
      <c r="E1148" t="s">
        <v>333</v>
      </c>
      <c r="G1148" t="s">
        <v>226</v>
      </c>
      <c r="J1148" t="s">
        <v>227</v>
      </c>
      <c r="K1148" t="s">
        <v>266</v>
      </c>
    </row>
    <row r="1149" spans="4:11" x14ac:dyDescent="0.25">
      <c r="D1149" t="s">
        <v>109</v>
      </c>
      <c r="E1149" t="s">
        <v>334</v>
      </c>
      <c r="G1149" t="s">
        <v>226</v>
      </c>
      <c r="J1149" t="s">
        <v>227</v>
      </c>
      <c r="K1149" t="s">
        <v>245</v>
      </c>
    </row>
    <row r="1150" spans="4:11" x14ac:dyDescent="0.25">
      <c r="D1150" t="s">
        <v>110</v>
      </c>
      <c r="E1150" t="s">
        <v>335</v>
      </c>
      <c r="G1150" t="s">
        <v>226</v>
      </c>
      <c r="J1150" t="s">
        <v>227</v>
      </c>
      <c r="K1150" t="s">
        <v>245</v>
      </c>
    </row>
    <row r="1151" spans="4:11" x14ac:dyDescent="0.25">
      <c r="D1151" t="s">
        <v>111</v>
      </c>
      <c r="E1151" t="s">
        <v>336</v>
      </c>
      <c r="G1151" t="s">
        <v>226</v>
      </c>
      <c r="J1151" t="s">
        <v>227</v>
      </c>
      <c r="K1151" t="s">
        <v>301</v>
      </c>
    </row>
    <row r="1152" spans="4:11" x14ac:dyDescent="0.25">
      <c r="D1152" t="s">
        <v>112</v>
      </c>
      <c r="E1152" t="s">
        <v>337</v>
      </c>
      <c r="G1152" t="s">
        <v>226</v>
      </c>
      <c r="J1152" t="s">
        <v>227</v>
      </c>
      <c r="K1152" t="s">
        <v>320</v>
      </c>
    </row>
    <row r="1153" spans="1:11" x14ac:dyDescent="0.25">
      <c r="D1153" t="s">
        <v>113</v>
      </c>
      <c r="E1153" t="s">
        <v>338</v>
      </c>
      <c r="G1153" t="s">
        <v>226</v>
      </c>
      <c r="J1153" t="s">
        <v>227</v>
      </c>
      <c r="K1153" t="s">
        <v>339</v>
      </c>
    </row>
    <row r="1154" spans="1:11" x14ac:dyDescent="0.25">
      <c r="D1154" t="s">
        <v>114</v>
      </c>
      <c r="E1154" t="s">
        <v>340</v>
      </c>
      <c r="G1154" t="s">
        <v>226</v>
      </c>
      <c r="J1154" t="s">
        <v>227</v>
      </c>
      <c r="K1154" t="s">
        <v>298</v>
      </c>
    </row>
    <row r="1155" spans="1:11" x14ac:dyDescent="0.25">
      <c r="D1155" t="s">
        <v>115</v>
      </c>
      <c r="E1155" t="s">
        <v>341</v>
      </c>
      <c r="G1155" t="s">
        <v>226</v>
      </c>
      <c r="J1155" t="s">
        <v>227</v>
      </c>
      <c r="K1155" t="s">
        <v>285</v>
      </c>
    </row>
    <row r="1156" spans="1:11" x14ac:dyDescent="0.25">
      <c r="D1156" t="s">
        <v>116</v>
      </c>
      <c r="E1156" t="s">
        <v>342</v>
      </c>
      <c r="G1156" t="s">
        <v>226</v>
      </c>
      <c r="J1156" t="s">
        <v>227</v>
      </c>
      <c r="K1156" t="s">
        <v>243</v>
      </c>
    </row>
    <row r="1157" spans="1:11" x14ac:dyDescent="0.25">
      <c r="D1157" t="s">
        <v>117</v>
      </c>
      <c r="E1157" t="s">
        <v>343</v>
      </c>
      <c r="G1157" t="s">
        <v>226</v>
      </c>
      <c r="J1157" t="s">
        <v>227</v>
      </c>
      <c r="K1157" t="s">
        <v>301</v>
      </c>
    </row>
    <row r="1158" spans="1:11" x14ac:dyDescent="0.25">
      <c r="D1158" t="s">
        <v>118</v>
      </c>
      <c r="E1158" t="s">
        <v>344</v>
      </c>
      <c r="G1158" t="s">
        <v>226</v>
      </c>
      <c r="J1158" t="s">
        <v>227</v>
      </c>
      <c r="K1158" t="s">
        <v>283</v>
      </c>
    </row>
    <row r="1159" spans="1:11" x14ac:dyDescent="0.25">
      <c r="D1159" t="s">
        <v>27</v>
      </c>
      <c r="E1159" t="s">
        <v>228</v>
      </c>
      <c r="G1159" t="s">
        <v>226</v>
      </c>
      <c r="J1159" t="s">
        <v>227</v>
      </c>
      <c r="K1159" t="s">
        <v>339</v>
      </c>
    </row>
    <row r="1160" spans="1:11" x14ac:dyDescent="0.25">
      <c r="D1160" t="s">
        <v>28</v>
      </c>
      <c r="E1160" t="s">
        <v>345</v>
      </c>
      <c r="G1160" t="s">
        <v>226</v>
      </c>
      <c r="J1160" t="s">
        <v>227</v>
      </c>
      <c r="K1160" t="s">
        <v>266</v>
      </c>
    </row>
    <row r="1161" spans="1:11" x14ac:dyDescent="0.25">
      <c r="A1161" t="s">
        <v>346</v>
      </c>
    </row>
    <row r="1162" spans="1:11" x14ac:dyDescent="0.25">
      <c r="A1162" t="s">
        <v>399</v>
      </c>
    </row>
    <row r="1163" spans="1:11" x14ac:dyDescent="0.25">
      <c r="D1163" t="s">
        <v>14</v>
      </c>
      <c r="E1163" t="s">
        <v>225</v>
      </c>
      <c r="G1163" t="s">
        <v>226</v>
      </c>
      <c r="J1163" t="s">
        <v>227</v>
      </c>
      <c r="K1163" t="s">
        <v>228</v>
      </c>
    </row>
    <row r="1164" spans="1:11" x14ac:dyDescent="0.25">
      <c r="D1164" t="s">
        <v>11</v>
      </c>
      <c r="E1164" t="s">
        <v>229</v>
      </c>
      <c r="G1164" t="s">
        <v>261</v>
      </c>
      <c r="J1164" t="s">
        <v>262</v>
      </c>
    </row>
    <row r="1165" spans="1:11" x14ac:dyDescent="0.25">
      <c r="D1165" t="s">
        <v>71</v>
      </c>
      <c r="E1165" t="s">
        <v>231</v>
      </c>
      <c r="G1165" t="s">
        <v>226</v>
      </c>
      <c r="J1165" t="s">
        <v>227</v>
      </c>
      <c r="K1165" t="s">
        <v>400</v>
      </c>
    </row>
    <row r="1166" spans="1:11" x14ac:dyDescent="0.25">
      <c r="D1166" t="s">
        <v>19</v>
      </c>
      <c r="E1166" t="s">
        <v>232</v>
      </c>
      <c r="G1166" t="s">
        <v>226</v>
      </c>
      <c r="J1166" t="s">
        <v>227</v>
      </c>
      <c r="K1166" t="s">
        <v>401</v>
      </c>
    </row>
    <row r="1167" spans="1:11" x14ac:dyDescent="0.25">
      <c r="D1167" t="s">
        <v>20</v>
      </c>
      <c r="E1167" t="s">
        <v>234</v>
      </c>
      <c r="G1167" t="s">
        <v>226</v>
      </c>
      <c r="J1167" t="s">
        <v>227</v>
      </c>
      <c r="K1167" t="s">
        <v>263</v>
      </c>
    </row>
    <row r="1168" spans="1:11" x14ac:dyDescent="0.25">
      <c r="D1168" t="s">
        <v>21</v>
      </c>
      <c r="E1168" t="s">
        <v>236</v>
      </c>
      <c r="G1168" t="s">
        <v>226</v>
      </c>
      <c r="J1168" t="s">
        <v>227</v>
      </c>
      <c r="K1168" t="s">
        <v>400</v>
      </c>
    </row>
    <row r="1169" spans="4:11" x14ac:dyDescent="0.25">
      <c r="D1169" t="s">
        <v>72</v>
      </c>
      <c r="E1169" t="s">
        <v>237</v>
      </c>
      <c r="G1169" t="s">
        <v>226</v>
      </c>
      <c r="J1169" t="s">
        <v>227</v>
      </c>
      <c r="K1169" t="s">
        <v>401</v>
      </c>
    </row>
    <row r="1170" spans="4:11" x14ac:dyDescent="0.25">
      <c r="D1170" t="s">
        <v>73</v>
      </c>
      <c r="E1170" t="s">
        <v>238</v>
      </c>
      <c r="G1170" t="s">
        <v>226</v>
      </c>
      <c r="J1170" t="s">
        <v>227</v>
      </c>
      <c r="K1170" t="s">
        <v>401</v>
      </c>
    </row>
    <row r="1171" spans="4:11" x14ac:dyDescent="0.25">
      <c r="D1171" t="s">
        <v>74</v>
      </c>
      <c r="E1171" t="s">
        <v>239</v>
      </c>
      <c r="G1171" t="s">
        <v>226</v>
      </c>
      <c r="J1171" t="s">
        <v>227</v>
      </c>
      <c r="K1171" t="s">
        <v>320</v>
      </c>
    </row>
    <row r="1172" spans="4:11" x14ac:dyDescent="0.25">
      <c r="D1172" t="s">
        <v>25</v>
      </c>
      <c r="E1172" t="s">
        <v>241</v>
      </c>
      <c r="G1172" t="s">
        <v>226</v>
      </c>
      <c r="J1172" t="s">
        <v>227</v>
      </c>
      <c r="K1172" t="s">
        <v>263</v>
      </c>
    </row>
    <row r="1173" spans="4:11" x14ac:dyDescent="0.25">
      <c r="D1173" t="s">
        <v>80</v>
      </c>
      <c r="E1173" t="s">
        <v>242</v>
      </c>
      <c r="G1173" t="s">
        <v>226</v>
      </c>
      <c r="J1173" t="s">
        <v>227</v>
      </c>
      <c r="K1173" t="s">
        <v>402</v>
      </c>
    </row>
    <row r="1174" spans="4:11" x14ac:dyDescent="0.25">
      <c r="D1174" t="s">
        <v>81</v>
      </c>
      <c r="E1174" t="s">
        <v>244</v>
      </c>
      <c r="G1174" t="s">
        <v>226</v>
      </c>
      <c r="J1174" t="s">
        <v>227</v>
      </c>
      <c r="K1174" t="s">
        <v>402</v>
      </c>
    </row>
    <row r="1175" spans="4:11" x14ac:dyDescent="0.25">
      <c r="D1175" t="s">
        <v>82</v>
      </c>
      <c r="E1175" t="s">
        <v>300</v>
      </c>
      <c r="G1175" t="s">
        <v>226</v>
      </c>
      <c r="J1175" t="s">
        <v>227</v>
      </c>
      <c r="K1175" t="s">
        <v>403</v>
      </c>
    </row>
    <row r="1176" spans="4:11" x14ac:dyDescent="0.25">
      <c r="D1176" t="s">
        <v>83</v>
      </c>
      <c r="E1176" t="s">
        <v>302</v>
      </c>
      <c r="G1176" t="s">
        <v>226</v>
      </c>
      <c r="J1176" t="s">
        <v>227</v>
      </c>
      <c r="K1176" t="s">
        <v>268</v>
      </c>
    </row>
    <row r="1177" spans="4:11" x14ac:dyDescent="0.25">
      <c r="D1177" t="s">
        <v>84</v>
      </c>
      <c r="E1177" t="s">
        <v>304</v>
      </c>
      <c r="G1177" t="s">
        <v>226</v>
      </c>
      <c r="J1177" t="s">
        <v>227</v>
      </c>
      <c r="K1177" t="s">
        <v>404</v>
      </c>
    </row>
    <row r="1178" spans="4:11" x14ac:dyDescent="0.25">
      <c r="D1178" t="s">
        <v>85</v>
      </c>
      <c r="E1178" t="s">
        <v>305</v>
      </c>
      <c r="G1178" t="s">
        <v>226</v>
      </c>
      <c r="J1178" t="s">
        <v>227</v>
      </c>
      <c r="K1178" t="s">
        <v>402</v>
      </c>
    </row>
    <row r="1179" spans="4:11" x14ac:dyDescent="0.25">
      <c r="D1179" t="s">
        <v>86</v>
      </c>
      <c r="E1179" t="s">
        <v>306</v>
      </c>
      <c r="G1179" t="s">
        <v>226</v>
      </c>
      <c r="J1179" t="s">
        <v>227</v>
      </c>
      <c r="K1179" t="s">
        <v>405</v>
      </c>
    </row>
    <row r="1180" spans="4:11" x14ac:dyDescent="0.25">
      <c r="D1180" t="s">
        <v>87</v>
      </c>
      <c r="E1180" t="s">
        <v>307</v>
      </c>
      <c r="G1180" t="s">
        <v>226</v>
      </c>
      <c r="J1180" t="s">
        <v>227</v>
      </c>
      <c r="K1180" t="s">
        <v>406</v>
      </c>
    </row>
    <row r="1181" spans="4:11" x14ac:dyDescent="0.25">
      <c r="D1181" t="s">
        <v>88</v>
      </c>
      <c r="E1181" t="s">
        <v>309</v>
      </c>
      <c r="G1181" t="s">
        <v>226</v>
      </c>
      <c r="J1181" t="s">
        <v>227</v>
      </c>
      <c r="K1181" t="s">
        <v>407</v>
      </c>
    </row>
    <row r="1182" spans="4:11" x14ac:dyDescent="0.25">
      <c r="D1182" t="s">
        <v>89</v>
      </c>
      <c r="E1182" t="s">
        <v>310</v>
      </c>
      <c r="G1182" t="s">
        <v>226</v>
      </c>
      <c r="J1182" t="s">
        <v>227</v>
      </c>
      <c r="K1182" t="s">
        <v>408</v>
      </c>
    </row>
    <row r="1183" spans="4:11" x14ac:dyDescent="0.25">
      <c r="D1183" t="s">
        <v>90</v>
      </c>
      <c r="E1183" t="s">
        <v>312</v>
      </c>
      <c r="G1183" t="s">
        <v>226</v>
      </c>
      <c r="J1183" t="s">
        <v>227</v>
      </c>
      <c r="K1183" t="s">
        <v>401</v>
      </c>
    </row>
    <row r="1184" spans="4:11" x14ac:dyDescent="0.25">
      <c r="D1184" t="s">
        <v>91</v>
      </c>
      <c r="E1184" t="s">
        <v>313</v>
      </c>
      <c r="G1184" t="s">
        <v>226</v>
      </c>
      <c r="J1184" t="s">
        <v>227</v>
      </c>
      <c r="K1184" t="s">
        <v>311</v>
      </c>
    </row>
    <row r="1185" spans="4:11" x14ac:dyDescent="0.25">
      <c r="D1185" t="s">
        <v>92</v>
      </c>
      <c r="E1185" t="s">
        <v>314</v>
      </c>
      <c r="G1185" t="s">
        <v>226</v>
      </c>
      <c r="J1185" t="s">
        <v>227</v>
      </c>
      <c r="K1185" t="s">
        <v>409</v>
      </c>
    </row>
    <row r="1186" spans="4:11" x14ac:dyDescent="0.25">
      <c r="D1186" t="s">
        <v>93</v>
      </c>
      <c r="E1186" t="s">
        <v>316</v>
      </c>
      <c r="G1186" t="s">
        <v>226</v>
      </c>
      <c r="J1186" t="s">
        <v>227</v>
      </c>
      <c r="K1186" t="s">
        <v>410</v>
      </c>
    </row>
    <row r="1187" spans="4:11" x14ac:dyDescent="0.25">
      <c r="D1187" t="s">
        <v>94</v>
      </c>
      <c r="E1187" t="s">
        <v>317</v>
      </c>
      <c r="G1187" t="s">
        <v>226</v>
      </c>
      <c r="J1187" t="s">
        <v>227</v>
      </c>
      <c r="K1187" t="s">
        <v>411</v>
      </c>
    </row>
    <row r="1188" spans="4:11" x14ac:dyDescent="0.25">
      <c r="D1188" t="s">
        <v>95</v>
      </c>
      <c r="E1188" t="s">
        <v>319</v>
      </c>
      <c r="G1188" t="s">
        <v>226</v>
      </c>
      <c r="J1188" t="s">
        <v>227</v>
      </c>
      <c r="K1188" t="s">
        <v>412</v>
      </c>
    </row>
    <row r="1189" spans="4:11" x14ac:dyDescent="0.25">
      <c r="D1189" t="s">
        <v>96</v>
      </c>
      <c r="E1189" t="s">
        <v>321</v>
      </c>
      <c r="G1189" t="s">
        <v>226</v>
      </c>
      <c r="J1189" t="s">
        <v>227</v>
      </c>
      <c r="K1189" t="s">
        <v>405</v>
      </c>
    </row>
    <row r="1190" spans="4:11" x14ac:dyDescent="0.25">
      <c r="D1190" t="s">
        <v>97</v>
      </c>
      <c r="E1190" t="s">
        <v>322</v>
      </c>
      <c r="G1190" t="s">
        <v>226</v>
      </c>
      <c r="J1190" t="s">
        <v>227</v>
      </c>
      <c r="K1190" t="s">
        <v>405</v>
      </c>
    </row>
    <row r="1191" spans="4:11" x14ac:dyDescent="0.25">
      <c r="D1191" t="s">
        <v>98</v>
      </c>
      <c r="E1191" t="s">
        <v>323</v>
      </c>
      <c r="G1191" t="s">
        <v>226</v>
      </c>
      <c r="J1191" t="s">
        <v>227</v>
      </c>
      <c r="K1191" t="s">
        <v>318</v>
      </c>
    </row>
    <row r="1192" spans="4:11" x14ac:dyDescent="0.25">
      <c r="D1192" t="s">
        <v>99</v>
      </c>
      <c r="E1192" t="s">
        <v>324</v>
      </c>
      <c r="G1192" t="s">
        <v>226</v>
      </c>
      <c r="J1192" t="s">
        <v>227</v>
      </c>
      <c r="K1192" t="s">
        <v>320</v>
      </c>
    </row>
    <row r="1193" spans="4:11" x14ac:dyDescent="0.25">
      <c r="D1193" t="s">
        <v>100</v>
      </c>
      <c r="E1193" t="s">
        <v>325</v>
      </c>
      <c r="G1193" t="s">
        <v>226</v>
      </c>
      <c r="J1193" t="s">
        <v>227</v>
      </c>
      <c r="K1193" t="s">
        <v>406</v>
      </c>
    </row>
    <row r="1194" spans="4:11" x14ac:dyDescent="0.25">
      <c r="D1194" t="s">
        <v>101</v>
      </c>
      <c r="E1194" t="s">
        <v>326</v>
      </c>
      <c r="G1194" t="s">
        <v>226</v>
      </c>
      <c r="J1194" t="s">
        <v>227</v>
      </c>
      <c r="K1194" t="s">
        <v>406</v>
      </c>
    </row>
    <row r="1195" spans="4:11" x14ac:dyDescent="0.25">
      <c r="D1195" t="s">
        <v>102</v>
      </c>
      <c r="E1195" t="s">
        <v>327</v>
      </c>
      <c r="G1195" t="s">
        <v>226</v>
      </c>
      <c r="J1195" t="s">
        <v>227</v>
      </c>
      <c r="K1195" t="s">
        <v>409</v>
      </c>
    </row>
    <row r="1196" spans="4:11" x14ac:dyDescent="0.25">
      <c r="D1196" t="s">
        <v>103</v>
      </c>
      <c r="E1196" t="s">
        <v>328</v>
      </c>
      <c r="G1196" t="s">
        <v>226</v>
      </c>
      <c r="J1196" t="s">
        <v>227</v>
      </c>
      <c r="K1196" t="s">
        <v>400</v>
      </c>
    </row>
    <row r="1197" spans="4:11" x14ac:dyDescent="0.25">
      <c r="D1197" t="s">
        <v>104</v>
      </c>
      <c r="E1197" t="s">
        <v>329</v>
      </c>
      <c r="G1197" t="s">
        <v>226</v>
      </c>
      <c r="J1197" t="s">
        <v>227</v>
      </c>
      <c r="K1197" t="s">
        <v>402</v>
      </c>
    </row>
    <row r="1198" spans="4:11" x14ac:dyDescent="0.25">
      <c r="D1198" t="s">
        <v>105</v>
      </c>
      <c r="E1198" t="s">
        <v>330</v>
      </c>
      <c r="G1198" t="s">
        <v>226</v>
      </c>
      <c r="J1198" t="s">
        <v>227</v>
      </c>
      <c r="K1198" t="s">
        <v>400</v>
      </c>
    </row>
    <row r="1199" spans="4:11" x14ac:dyDescent="0.25">
      <c r="D1199" t="s">
        <v>106</v>
      </c>
      <c r="E1199" t="s">
        <v>331</v>
      </c>
      <c r="G1199" t="s">
        <v>226</v>
      </c>
      <c r="J1199" t="s">
        <v>227</v>
      </c>
      <c r="K1199" t="s">
        <v>400</v>
      </c>
    </row>
    <row r="1200" spans="4:11" x14ac:dyDescent="0.25">
      <c r="D1200" t="s">
        <v>107</v>
      </c>
      <c r="E1200" t="s">
        <v>332</v>
      </c>
      <c r="G1200" t="s">
        <v>226</v>
      </c>
      <c r="J1200" t="s">
        <v>227</v>
      </c>
      <c r="K1200" t="s">
        <v>409</v>
      </c>
    </row>
    <row r="1201" spans="1:11" x14ac:dyDescent="0.25">
      <c r="D1201" t="s">
        <v>108</v>
      </c>
      <c r="E1201" t="s">
        <v>333</v>
      </c>
      <c r="G1201" t="s">
        <v>226</v>
      </c>
      <c r="J1201" t="s">
        <v>227</v>
      </c>
      <c r="K1201" t="s">
        <v>410</v>
      </c>
    </row>
    <row r="1202" spans="1:11" x14ac:dyDescent="0.25">
      <c r="D1202" t="s">
        <v>109</v>
      </c>
      <c r="E1202" t="s">
        <v>334</v>
      </c>
      <c r="G1202" t="s">
        <v>226</v>
      </c>
      <c r="J1202" t="s">
        <v>227</v>
      </c>
      <c r="K1202" t="s">
        <v>402</v>
      </c>
    </row>
    <row r="1203" spans="1:11" x14ac:dyDescent="0.25">
      <c r="D1203" t="s">
        <v>110</v>
      </c>
      <c r="E1203" t="s">
        <v>335</v>
      </c>
      <c r="G1203" t="s">
        <v>226</v>
      </c>
      <c r="J1203" t="s">
        <v>227</v>
      </c>
      <c r="K1203" t="s">
        <v>402</v>
      </c>
    </row>
    <row r="1204" spans="1:11" x14ac:dyDescent="0.25">
      <c r="D1204" t="s">
        <v>111</v>
      </c>
      <c r="E1204" t="s">
        <v>336</v>
      </c>
      <c r="G1204" t="s">
        <v>226</v>
      </c>
      <c r="J1204" t="s">
        <v>227</v>
      </c>
      <c r="K1204" t="s">
        <v>403</v>
      </c>
    </row>
    <row r="1205" spans="1:11" x14ac:dyDescent="0.25">
      <c r="D1205" t="s">
        <v>112</v>
      </c>
      <c r="E1205" t="s">
        <v>337</v>
      </c>
      <c r="G1205" t="s">
        <v>226</v>
      </c>
      <c r="J1205" t="s">
        <v>227</v>
      </c>
      <c r="K1205" t="s">
        <v>412</v>
      </c>
    </row>
    <row r="1206" spans="1:11" x14ac:dyDescent="0.25">
      <c r="D1206" t="s">
        <v>113</v>
      </c>
      <c r="E1206" t="s">
        <v>338</v>
      </c>
      <c r="G1206" t="s">
        <v>226</v>
      </c>
      <c r="J1206" t="s">
        <v>227</v>
      </c>
      <c r="K1206" t="s">
        <v>413</v>
      </c>
    </row>
    <row r="1207" spans="1:11" x14ac:dyDescent="0.25">
      <c r="D1207" t="s">
        <v>114</v>
      </c>
      <c r="E1207" t="s">
        <v>340</v>
      </c>
      <c r="G1207" t="s">
        <v>226</v>
      </c>
      <c r="J1207" t="s">
        <v>227</v>
      </c>
      <c r="K1207" t="s">
        <v>263</v>
      </c>
    </row>
    <row r="1208" spans="1:11" x14ac:dyDescent="0.25">
      <c r="D1208" t="s">
        <v>115</v>
      </c>
      <c r="E1208" t="s">
        <v>341</v>
      </c>
      <c r="G1208" t="s">
        <v>226</v>
      </c>
      <c r="J1208" t="s">
        <v>227</v>
      </c>
      <c r="K1208" t="s">
        <v>414</v>
      </c>
    </row>
    <row r="1209" spans="1:11" x14ac:dyDescent="0.25">
      <c r="D1209" t="s">
        <v>116</v>
      </c>
      <c r="E1209" t="s">
        <v>342</v>
      </c>
      <c r="G1209" t="s">
        <v>226</v>
      </c>
      <c r="J1209" t="s">
        <v>227</v>
      </c>
      <c r="K1209" t="s">
        <v>400</v>
      </c>
    </row>
    <row r="1210" spans="1:11" x14ac:dyDescent="0.25">
      <c r="D1210" t="s">
        <v>117</v>
      </c>
      <c r="E1210" t="s">
        <v>343</v>
      </c>
      <c r="G1210" t="s">
        <v>226</v>
      </c>
      <c r="J1210" t="s">
        <v>227</v>
      </c>
      <c r="K1210" t="s">
        <v>403</v>
      </c>
    </row>
    <row r="1211" spans="1:11" x14ac:dyDescent="0.25">
      <c r="D1211" t="s">
        <v>118</v>
      </c>
      <c r="E1211" t="s">
        <v>344</v>
      </c>
      <c r="G1211" t="s">
        <v>226</v>
      </c>
      <c r="J1211" t="s">
        <v>227</v>
      </c>
      <c r="K1211" t="s">
        <v>311</v>
      </c>
    </row>
    <row r="1212" spans="1:11" x14ac:dyDescent="0.25">
      <c r="D1212" t="s">
        <v>27</v>
      </c>
      <c r="E1212" t="s">
        <v>228</v>
      </c>
      <c r="G1212" t="s">
        <v>226</v>
      </c>
      <c r="J1212" t="s">
        <v>227</v>
      </c>
      <c r="K1212" t="s">
        <v>413</v>
      </c>
    </row>
    <row r="1213" spans="1:11" x14ac:dyDescent="0.25">
      <c r="D1213" t="s">
        <v>28</v>
      </c>
      <c r="E1213" t="s">
        <v>345</v>
      </c>
      <c r="G1213" t="s">
        <v>226</v>
      </c>
      <c r="J1213" t="s">
        <v>227</v>
      </c>
      <c r="K1213" t="s">
        <v>410</v>
      </c>
    </row>
    <row r="1214" spans="1:11" x14ac:dyDescent="0.25">
      <c r="A1214" t="s">
        <v>415</v>
      </c>
    </row>
    <row r="1215" spans="1:11" x14ac:dyDescent="0.25">
      <c r="A1215" t="s">
        <v>467</v>
      </c>
    </row>
    <row r="1216" spans="1:11" x14ac:dyDescent="0.25">
      <c r="D1216" t="s">
        <v>10</v>
      </c>
      <c r="E1216" t="s">
        <v>225</v>
      </c>
      <c r="G1216" t="s">
        <v>226</v>
      </c>
      <c r="J1216" t="s">
        <v>227</v>
      </c>
      <c r="K1216" t="s">
        <v>228</v>
      </c>
    </row>
    <row r="1217" spans="4:11" x14ac:dyDescent="0.25">
      <c r="D1217" t="s">
        <v>11</v>
      </c>
      <c r="E1217" t="s">
        <v>229</v>
      </c>
      <c r="G1217" t="s">
        <v>226</v>
      </c>
      <c r="J1217" t="s">
        <v>227</v>
      </c>
      <c r="K1217" t="s">
        <v>240</v>
      </c>
    </row>
    <row r="1218" spans="4:11" x14ac:dyDescent="0.25">
      <c r="D1218" t="s">
        <v>12</v>
      </c>
      <c r="E1218" t="s">
        <v>231</v>
      </c>
      <c r="G1218" t="s">
        <v>226</v>
      </c>
      <c r="J1218" t="s">
        <v>227</v>
      </c>
      <c r="K1218" t="s">
        <v>240</v>
      </c>
    </row>
    <row r="1219" spans="4:11" x14ac:dyDescent="0.25">
      <c r="D1219" t="s">
        <v>13</v>
      </c>
      <c r="E1219" t="s">
        <v>232</v>
      </c>
      <c r="G1219" t="s">
        <v>226</v>
      </c>
      <c r="J1219" t="s">
        <v>227</v>
      </c>
      <c r="K1219" t="s">
        <v>299</v>
      </c>
    </row>
    <row r="1220" spans="4:11" x14ac:dyDescent="0.25">
      <c r="D1220" t="s">
        <v>14</v>
      </c>
      <c r="E1220" t="s">
        <v>234</v>
      </c>
      <c r="G1220" t="s">
        <v>226</v>
      </c>
      <c r="J1220" t="s">
        <v>227</v>
      </c>
      <c r="K1220" t="s">
        <v>468</v>
      </c>
    </row>
    <row r="1221" spans="4:11" x14ac:dyDescent="0.25">
      <c r="D1221" t="s">
        <v>15</v>
      </c>
      <c r="E1221" t="s">
        <v>236</v>
      </c>
      <c r="G1221" t="s">
        <v>226</v>
      </c>
      <c r="J1221" t="s">
        <v>227</v>
      </c>
      <c r="K1221" t="s">
        <v>283</v>
      </c>
    </row>
    <row r="1222" spans="4:11" x14ac:dyDescent="0.25">
      <c r="D1222" t="s">
        <v>16</v>
      </c>
      <c r="E1222" t="s">
        <v>237</v>
      </c>
      <c r="G1222" t="s">
        <v>226</v>
      </c>
      <c r="J1222" t="s">
        <v>227</v>
      </c>
      <c r="K1222" t="s">
        <v>235</v>
      </c>
    </row>
    <row r="1223" spans="4:11" x14ac:dyDescent="0.25">
      <c r="D1223" t="s">
        <v>17</v>
      </c>
      <c r="E1223" t="s">
        <v>238</v>
      </c>
      <c r="G1223" t="s">
        <v>226</v>
      </c>
      <c r="J1223" t="s">
        <v>227</v>
      </c>
      <c r="K1223" t="s">
        <v>468</v>
      </c>
    </row>
    <row r="1224" spans="4:11" x14ac:dyDescent="0.25">
      <c r="D1224" t="s">
        <v>18</v>
      </c>
      <c r="E1224" t="s">
        <v>239</v>
      </c>
      <c r="G1224" t="s">
        <v>226</v>
      </c>
      <c r="J1224" t="s">
        <v>227</v>
      </c>
      <c r="K1224" t="s">
        <v>240</v>
      </c>
    </row>
    <row r="1225" spans="4:11" x14ac:dyDescent="0.25">
      <c r="D1225" t="s">
        <v>19</v>
      </c>
      <c r="E1225" t="s">
        <v>241</v>
      </c>
      <c r="G1225" t="s">
        <v>226</v>
      </c>
      <c r="J1225" t="s">
        <v>227</v>
      </c>
      <c r="K1225" t="s">
        <v>240</v>
      </c>
    </row>
    <row r="1226" spans="4:11" x14ac:dyDescent="0.25">
      <c r="D1226" t="s">
        <v>20</v>
      </c>
      <c r="E1226" t="s">
        <v>242</v>
      </c>
      <c r="G1226" t="s">
        <v>226</v>
      </c>
      <c r="J1226" t="s">
        <v>227</v>
      </c>
      <c r="K1226" t="s">
        <v>468</v>
      </c>
    </row>
    <row r="1227" spans="4:11" x14ac:dyDescent="0.25">
      <c r="D1227" t="s">
        <v>21</v>
      </c>
      <c r="E1227" t="s">
        <v>244</v>
      </c>
      <c r="G1227" t="s">
        <v>226</v>
      </c>
      <c r="J1227" t="s">
        <v>227</v>
      </c>
      <c r="K1227" t="s">
        <v>298</v>
      </c>
    </row>
    <row r="1228" spans="4:11" x14ac:dyDescent="0.25">
      <c r="D1228" t="s">
        <v>22</v>
      </c>
      <c r="E1228" t="s">
        <v>300</v>
      </c>
      <c r="G1228" t="s">
        <v>226</v>
      </c>
      <c r="J1228" t="s">
        <v>227</v>
      </c>
      <c r="K1228" t="s">
        <v>240</v>
      </c>
    </row>
    <row r="1229" spans="4:11" x14ac:dyDescent="0.25">
      <c r="D1229" t="s">
        <v>23</v>
      </c>
      <c r="E1229" t="s">
        <v>302</v>
      </c>
      <c r="G1229" t="s">
        <v>226</v>
      </c>
      <c r="J1229" t="s">
        <v>227</v>
      </c>
      <c r="K1229" t="s">
        <v>469</v>
      </c>
    </row>
    <row r="1230" spans="4:11" x14ac:dyDescent="0.25">
      <c r="D1230" t="s">
        <v>24</v>
      </c>
      <c r="E1230" t="s">
        <v>304</v>
      </c>
      <c r="G1230" t="s">
        <v>226</v>
      </c>
      <c r="J1230" t="s">
        <v>227</v>
      </c>
      <c r="K1230" t="s">
        <v>469</v>
      </c>
    </row>
    <row r="1231" spans="4:11" x14ac:dyDescent="0.25">
      <c r="D1231" t="s">
        <v>25</v>
      </c>
      <c r="E1231" t="s">
        <v>305</v>
      </c>
      <c r="G1231" t="s">
        <v>226</v>
      </c>
      <c r="J1231" t="s">
        <v>227</v>
      </c>
      <c r="K1231" t="s">
        <v>468</v>
      </c>
    </row>
    <row r="1232" spans="4:11" x14ac:dyDescent="0.25">
      <c r="D1232" t="s">
        <v>26</v>
      </c>
      <c r="E1232" t="s">
        <v>306</v>
      </c>
      <c r="G1232" t="s">
        <v>226</v>
      </c>
      <c r="J1232" t="s">
        <v>227</v>
      </c>
      <c r="K1232" t="s">
        <v>235</v>
      </c>
    </row>
    <row r="1233" spans="1:11" x14ac:dyDescent="0.25">
      <c r="D1233" t="s">
        <v>27</v>
      </c>
      <c r="E1233" t="s">
        <v>307</v>
      </c>
      <c r="G1233" t="s">
        <v>226</v>
      </c>
      <c r="J1233" t="s">
        <v>227</v>
      </c>
      <c r="K1233" t="s">
        <v>470</v>
      </c>
    </row>
    <row r="1234" spans="1:11" x14ac:dyDescent="0.25">
      <c r="D1234" t="s">
        <v>28</v>
      </c>
      <c r="E1234" t="s">
        <v>309</v>
      </c>
      <c r="G1234" t="s">
        <v>226</v>
      </c>
      <c r="J1234" t="s">
        <v>227</v>
      </c>
      <c r="K1234" t="s">
        <v>303</v>
      </c>
    </row>
    <row r="1235" spans="1:11" x14ac:dyDescent="0.25">
      <c r="A1235" t="s">
        <v>471</v>
      </c>
    </row>
    <row r="1236" spans="1:11" x14ac:dyDescent="0.25">
      <c r="A1236" t="s">
        <v>493</v>
      </c>
    </row>
    <row r="1237" spans="1:11" x14ac:dyDescent="0.25">
      <c r="D1237" t="s">
        <v>10</v>
      </c>
      <c r="E1237" t="s">
        <v>225</v>
      </c>
      <c r="G1237" t="s">
        <v>226</v>
      </c>
      <c r="J1237" t="s">
        <v>227</v>
      </c>
      <c r="K1237" t="s">
        <v>228</v>
      </c>
    </row>
    <row r="1238" spans="1:11" x14ac:dyDescent="0.25">
      <c r="D1238" t="s">
        <v>11</v>
      </c>
      <c r="E1238" t="s">
        <v>229</v>
      </c>
      <c r="G1238" t="s">
        <v>261</v>
      </c>
      <c r="J1238" t="s">
        <v>262</v>
      </c>
    </row>
    <row r="1239" spans="1:11" x14ac:dyDescent="0.25">
      <c r="D1239" t="s">
        <v>12</v>
      </c>
      <c r="E1239" t="s">
        <v>231</v>
      </c>
      <c r="G1239" t="s">
        <v>226</v>
      </c>
      <c r="J1239" t="s">
        <v>227</v>
      </c>
      <c r="K1239" t="s">
        <v>266</v>
      </c>
    </row>
    <row r="1240" spans="1:11" x14ac:dyDescent="0.25">
      <c r="D1240" t="s">
        <v>13</v>
      </c>
      <c r="E1240" t="s">
        <v>232</v>
      </c>
      <c r="G1240" t="s">
        <v>226</v>
      </c>
      <c r="J1240" t="s">
        <v>227</v>
      </c>
      <c r="K1240" t="s">
        <v>318</v>
      </c>
    </row>
    <row r="1241" spans="1:11" x14ac:dyDescent="0.25">
      <c r="D1241" t="s">
        <v>14</v>
      </c>
      <c r="E1241" t="s">
        <v>234</v>
      </c>
      <c r="G1241" t="s">
        <v>226</v>
      </c>
      <c r="J1241" t="s">
        <v>227</v>
      </c>
      <c r="K1241" t="s">
        <v>308</v>
      </c>
    </row>
    <row r="1242" spans="1:11" x14ac:dyDescent="0.25">
      <c r="D1242" t="s">
        <v>15</v>
      </c>
      <c r="E1242" t="s">
        <v>236</v>
      </c>
      <c r="G1242" t="s">
        <v>226</v>
      </c>
      <c r="J1242" t="s">
        <v>227</v>
      </c>
      <c r="K1242" t="s">
        <v>401</v>
      </c>
    </row>
    <row r="1243" spans="1:11" x14ac:dyDescent="0.25">
      <c r="D1243" t="s">
        <v>16</v>
      </c>
      <c r="E1243" t="s">
        <v>237</v>
      </c>
      <c r="G1243" t="s">
        <v>226</v>
      </c>
      <c r="J1243" t="s">
        <v>227</v>
      </c>
      <c r="K1243" t="s">
        <v>265</v>
      </c>
    </row>
    <row r="1244" spans="1:11" x14ac:dyDescent="0.25">
      <c r="D1244" t="s">
        <v>17</v>
      </c>
      <c r="E1244" t="s">
        <v>238</v>
      </c>
      <c r="G1244" t="s">
        <v>226</v>
      </c>
      <c r="J1244" t="s">
        <v>227</v>
      </c>
      <c r="K1244" t="s">
        <v>308</v>
      </c>
    </row>
    <row r="1245" spans="1:11" x14ac:dyDescent="0.25">
      <c r="D1245" t="s">
        <v>18</v>
      </c>
      <c r="E1245" t="s">
        <v>239</v>
      </c>
      <c r="G1245" t="s">
        <v>226</v>
      </c>
      <c r="J1245" t="s">
        <v>227</v>
      </c>
      <c r="K1245" t="s">
        <v>266</v>
      </c>
    </row>
    <row r="1246" spans="1:11" x14ac:dyDescent="0.25">
      <c r="D1246" t="s">
        <v>19</v>
      </c>
      <c r="E1246" t="s">
        <v>241</v>
      </c>
      <c r="G1246" t="s">
        <v>226</v>
      </c>
      <c r="J1246" t="s">
        <v>227</v>
      </c>
      <c r="K1246" t="s">
        <v>266</v>
      </c>
    </row>
    <row r="1247" spans="1:11" x14ac:dyDescent="0.25">
      <c r="D1247" t="s">
        <v>20</v>
      </c>
      <c r="E1247" t="s">
        <v>242</v>
      </c>
      <c r="G1247" t="s">
        <v>226</v>
      </c>
      <c r="J1247" t="s">
        <v>227</v>
      </c>
      <c r="K1247" t="s">
        <v>308</v>
      </c>
    </row>
    <row r="1248" spans="1:11" x14ac:dyDescent="0.25">
      <c r="D1248" t="s">
        <v>21</v>
      </c>
      <c r="E1248" t="s">
        <v>244</v>
      </c>
      <c r="G1248" t="s">
        <v>226</v>
      </c>
      <c r="J1248" t="s">
        <v>227</v>
      </c>
      <c r="K1248" t="s">
        <v>311</v>
      </c>
    </row>
    <row r="1249" spans="1:11" x14ac:dyDescent="0.25">
      <c r="D1249" t="s">
        <v>22</v>
      </c>
      <c r="E1249" t="s">
        <v>300</v>
      </c>
      <c r="G1249" t="s">
        <v>226</v>
      </c>
      <c r="J1249" t="s">
        <v>227</v>
      </c>
      <c r="K1249" t="s">
        <v>266</v>
      </c>
    </row>
    <row r="1250" spans="1:11" x14ac:dyDescent="0.25">
      <c r="D1250" t="s">
        <v>23</v>
      </c>
      <c r="E1250" t="s">
        <v>302</v>
      </c>
      <c r="G1250" t="s">
        <v>226</v>
      </c>
      <c r="J1250" t="s">
        <v>227</v>
      </c>
      <c r="K1250" t="s">
        <v>315</v>
      </c>
    </row>
    <row r="1251" spans="1:11" x14ac:dyDescent="0.25">
      <c r="D1251" t="s">
        <v>24</v>
      </c>
      <c r="E1251" t="s">
        <v>304</v>
      </c>
      <c r="G1251" t="s">
        <v>226</v>
      </c>
      <c r="J1251" t="s">
        <v>227</v>
      </c>
      <c r="K1251" t="s">
        <v>315</v>
      </c>
    </row>
    <row r="1252" spans="1:11" x14ac:dyDescent="0.25">
      <c r="D1252" t="s">
        <v>25</v>
      </c>
      <c r="E1252" t="s">
        <v>305</v>
      </c>
      <c r="G1252" t="s">
        <v>226</v>
      </c>
      <c r="J1252" t="s">
        <v>227</v>
      </c>
      <c r="K1252" t="s">
        <v>308</v>
      </c>
    </row>
    <row r="1253" spans="1:11" x14ac:dyDescent="0.25">
      <c r="D1253" t="s">
        <v>26</v>
      </c>
      <c r="E1253" t="s">
        <v>306</v>
      </c>
      <c r="G1253" t="s">
        <v>226</v>
      </c>
      <c r="J1253" t="s">
        <v>227</v>
      </c>
      <c r="K1253" t="s">
        <v>265</v>
      </c>
    </row>
    <row r="1254" spans="1:11" x14ac:dyDescent="0.25">
      <c r="D1254" t="s">
        <v>27</v>
      </c>
      <c r="E1254" t="s">
        <v>307</v>
      </c>
      <c r="G1254" t="s">
        <v>226</v>
      </c>
      <c r="J1254" t="s">
        <v>227</v>
      </c>
      <c r="K1254" t="s">
        <v>414</v>
      </c>
    </row>
    <row r="1255" spans="1:11" x14ac:dyDescent="0.25">
      <c r="D1255" t="s">
        <v>28</v>
      </c>
      <c r="E1255" t="s">
        <v>309</v>
      </c>
      <c r="G1255" t="s">
        <v>226</v>
      </c>
      <c r="J1255" t="s">
        <v>227</v>
      </c>
      <c r="K1255" t="s">
        <v>404</v>
      </c>
    </row>
    <row r="1256" spans="1:11" x14ac:dyDescent="0.25">
      <c r="A1256" t="s">
        <v>494</v>
      </c>
    </row>
    <row r="1257" spans="1:11" x14ac:dyDescent="0.25">
      <c r="A1257" t="s">
        <v>565</v>
      </c>
    </row>
    <row r="1258" spans="1:11" x14ac:dyDescent="0.25">
      <c r="D1258" t="s">
        <v>14</v>
      </c>
      <c r="E1258" t="s">
        <v>225</v>
      </c>
      <c r="G1258" t="s">
        <v>226</v>
      </c>
      <c r="J1258" t="s">
        <v>227</v>
      </c>
      <c r="K1258" t="s">
        <v>228</v>
      </c>
    </row>
    <row r="1259" spans="1:11" x14ac:dyDescent="0.25">
      <c r="D1259" t="s">
        <v>11</v>
      </c>
      <c r="E1259" t="s">
        <v>229</v>
      </c>
      <c r="G1259" t="s">
        <v>261</v>
      </c>
      <c r="J1259" t="s">
        <v>262</v>
      </c>
    </row>
    <row r="1260" spans="1:11" x14ac:dyDescent="0.25">
      <c r="D1260" t="s">
        <v>71</v>
      </c>
      <c r="E1260" t="s">
        <v>231</v>
      </c>
      <c r="G1260" t="s">
        <v>226</v>
      </c>
      <c r="J1260" t="s">
        <v>227</v>
      </c>
      <c r="K1260" t="s">
        <v>414</v>
      </c>
    </row>
    <row r="1261" spans="1:11" x14ac:dyDescent="0.25">
      <c r="D1261" t="s">
        <v>19</v>
      </c>
      <c r="E1261" t="s">
        <v>232</v>
      </c>
      <c r="G1261" t="s">
        <v>226</v>
      </c>
      <c r="J1261" t="s">
        <v>227</v>
      </c>
      <c r="K1261" t="s">
        <v>318</v>
      </c>
    </row>
    <row r="1262" spans="1:11" x14ac:dyDescent="0.25">
      <c r="D1262" t="s">
        <v>20</v>
      </c>
      <c r="E1262" t="s">
        <v>234</v>
      </c>
      <c r="G1262" t="s">
        <v>226</v>
      </c>
      <c r="J1262" t="s">
        <v>227</v>
      </c>
      <c r="K1262" t="s">
        <v>401</v>
      </c>
    </row>
    <row r="1263" spans="1:11" x14ac:dyDescent="0.25">
      <c r="D1263" t="s">
        <v>21</v>
      </c>
      <c r="E1263" t="s">
        <v>236</v>
      </c>
      <c r="G1263" t="s">
        <v>226</v>
      </c>
      <c r="J1263" t="s">
        <v>227</v>
      </c>
      <c r="K1263" t="s">
        <v>414</v>
      </c>
    </row>
    <row r="1264" spans="1:11" x14ac:dyDescent="0.25">
      <c r="D1264" t="s">
        <v>72</v>
      </c>
      <c r="E1264" t="s">
        <v>237</v>
      </c>
      <c r="G1264" t="s">
        <v>226</v>
      </c>
      <c r="J1264" t="s">
        <v>227</v>
      </c>
      <c r="K1264" t="s">
        <v>318</v>
      </c>
    </row>
    <row r="1265" spans="1:11" x14ac:dyDescent="0.25">
      <c r="D1265" t="s">
        <v>73</v>
      </c>
      <c r="E1265" t="s">
        <v>238</v>
      </c>
      <c r="G1265" t="s">
        <v>226</v>
      </c>
      <c r="J1265" t="s">
        <v>227</v>
      </c>
      <c r="K1265" t="s">
        <v>318</v>
      </c>
    </row>
    <row r="1266" spans="1:11" x14ac:dyDescent="0.25">
      <c r="D1266" t="s">
        <v>74</v>
      </c>
      <c r="E1266" t="s">
        <v>239</v>
      </c>
      <c r="G1266" t="s">
        <v>226</v>
      </c>
      <c r="J1266" t="s">
        <v>227</v>
      </c>
      <c r="K1266" t="s">
        <v>566</v>
      </c>
    </row>
    <row r="1267" spans="1:11" x14ac:dyDescent="0.25">
      <c r="D1267" t="s">
        <v>27</v>
      </c>
      <c r="E1267" t="s">
        <v>241</v>
      </c>
      <c r="G1267" t="s">
        <v>226</v>
      </c>
      <c r="J1267" t="s">
        <v>227</v>
      </c>
      <c r="K1267" t="s">
        <v>406</v>
      </c>
    </row>
    <row r="1268" spans="1:11" x14ac:dyDescent="0.25">
      <c r="D1268" t="s">
        <v>28</v>
      </c>
      <c r="E1268" t="s">
        <v>242</v>
      </c>
      <c r="G1268" t="s">
        <v>226</v>
      </c>
      <c r="J1268" t="s">
        <v>227</v>
      </c>
      <c r="K1268" t="s">
        <v>400</v>
      </c>
    </row>
    <row r="1269" spans="1:11" x14ac:dyDescent="0.25">
      <c r="A1269" t="s">
        <v>567</v>
      </c>
    </row>
    <row r="1270" spans="1:11" x14ac:dyDescent="0.25">
      <c r="A1270" t="s">
        <v>516</v>
      </c>
    </row>
    <row r="1271" spans="1:11" x14ac:dyDescent="0.25">
      <c r="A1271" t="s">
        <v>517</v>
      </c>
      <c r="B1271" t="s">
        <v>518</v>
      </c>
      <c r="C1271" t="s">
        <v>519</v>
      </c>
      <c r="D1271" t="s">
        <v>519</v>
      </c>
      <c r="E1271" t="s">
        <v>215</v>
      </c>
      <c r="F1271" t="s">
        <v>568</v>
      </c>
    </row>
    <row r="1272" spans="1:11" x14ac:dyDescent="0.25">
      <c r="A1272" t="s">
        <v>520</v>
      </c>
    </row>
    <row r="1273" spans="1:11" x14ac:dyDescent="0.25">
      <c r="A1273" t="s">
        <v>247</v>
      </c>
    </row>
    <row r="1274" spans="1:11" x14ac:dyDescent="0.25">
      <c r="A1274" s="2" t="s">
        <v>32</v>
      </c>
      <c r="B1274" t="s">
        <v>33</v>
      </c>
      <c r="C1274" s="2" t="s">
        <v>173</v>
      </c>
    </row>
    <row r="1275" spans="1:11" x14ac:dyDescent="0.25">
      <c r="A1275" s="2" t="s">
        <v>32</v>
      </c>
      <c r="B1275" t="s">
        <v>34</v>
      </c>
      <c r="C1275" t="b">
        <v>0</v>
      </c>
    </row>
    <row r="1276" spans="1:11" x14ac:dyDescent="0.25">
      <c r="A1276" s="2" t="s">
        <v>32</v>
      </c>
      <c r="B1276" t="s">
        <v>35</v>
      </c>
      <c r="C1276" s="2" t="s">
        <v>75</v>
      </c>
    </row>
    <row r="1277" spans="1:11" x14ac:dyDescent="0.25">
      <c r="A1277" s="2" t="s">
        <v>32</v>
      </c>
      <c r="B1277" t="s">
        <v>36</v>
      </c>
      <c r="C1277" t="b">
        <v>0</v>
      </c>
    </row>
    <row r="1278" spans="1:11" x14ac:dyDescent="0.25">
      <c r="A1278" s="2" t="s">
        <v>32</v>
      </c>
      <c r="B1278" t="s">
        <v>37</v>
      </c>
      <c r="C1278" t="b">
        <v>0</v>
      </c>
    </row>
    <row r="1279" spans="1:11" x14ac:dyDescent="0.25">
      <c r="A1279" s="2" t="s">
        <v>32</v>
      </c>
      <c r="B1279" t="s">
        <v>38</v>
      </c>
      <c r="C1279" t="b">
        <v>0</v>
      </c>
    </row>
    <row r="1280" spans="1:11" x14ac:dyDescent="0.25">
      <c r="A1280" s="2" t="s">
        <v>32</v>
      </c>
      <c r="B1280" t="s">
        <v>39</v>
      </c>
      <c r="C1280" t="b">
        <v>0</v>
      </c>
    </row>
    <row r="1281" spans="1:3" x14ac:dyDescent="0.25">
      <c r="A1281" s="2" t="s">
        <v>9</v>
      </c>
      <c r="B1281" t="s">
        <v>40</v>
      </c>
      <c r="C1281" t="b">
        <v>1</v>
      </c>
    </row>
    <row r="1282" spans="1:3" x14ac:dyDescent="0.25">
      <c r="A1282" s="2" t="s">
        <v>9</v>
      </c>
      <c r="B1282" t="s">
        <v>41</v>
      </c>
      <c r="C1282" s="2" t="s">
        <v>42</v>
      </c>
    </row>
    <row r="1283" spans="1:3" x14ac:dyDescent="0.25">
      <c r="A1283" s="2" t="s">
        <v>9</v>
      </c>
      <c r="B1283" t="s">
        <v>77</v>
      </c>
      <c r="C1283" s="2" t="s">
        <v>569</v>
      </c>
    </row>
    <row r="1284" spans="1:3" x14ac:dyDescent="0.25">
      <c r="A1284" s="2" t="s">
        <v>14</v>
      </c>
      <c r="B1284" t="s">
        <v>40</v>
      </c>
      <c r="C1284" t="b">
        <v>0</v>
      </c>
    </row>
    <row r="1285" spans="1:3" x14ac:dyDescent="0.25">
      <c r="A1285" s="2" t="s">
        <v>14</v>
      </c>
      <c r="B1285" t="s">
        <v>41</v>
      </c>
      <c r="C1285" s="2" t="s">
        <v>43</v>
      </c>
    </row>
    <row r="1286" spans="1:3" x14ac:dyDescent="0.25">
      <c r="A1286" s="2" t="s">
        <v>14</v>
      </c>
      <c r="B1286" t="s">
        <v>44</v>
      </c>
      <c r="C1286">
        <v>9.14</v>
      </c>
    </row>
    <row r="1287" spans="1:3" x14ac:dyDescent="0.25">
      <c r="A1287" s="2" t="s">
        <v>14</v>
      </c>
      <c r="B1287" t="s">
        <v>77</v>
      </c>
      <c r="C1287" s="2" t="s">
        <v>569</v>
      </c>
    </row>
    <row r="1288" spans="1:3" x14ac:dyDescent="0.25">
      <c r="A1288" s="2" t="s">
        <v>70</v>
      </c>
      <c r="B1288" t="s">
        <v>40</v>
      </c>
      <c r="C1288" t="b">
        <v>0</v>
      </c>
    </row>
    <row r="1289" spans="1:3" x14ac:dyDescent="0.25">
      <c r="A1289" s="2" t="s">
        <v>70</v>
      </c>
      <c r="B1289" t="s">
        <v>41</v>
      </c>
      <c r="C1289" s="2" t="s">
        <v>45</v>
      </c>
    </row>
    <row r="1290" spans="1:3" x14ac:dyDescent="0.25">
      <c r="A1290" s="2" t="s">
        <v>70</v>
      </c>
      <c r="B1290" t="s">
        <v>76</v>
      </c>
      <c r="C1290" s="2" t="s">
        <v>249</v>
      </c>
    </row>
    <row r="1291" spans="1:3" x14ac:dyDescent="0.25">
      <c r="A1291" s="2" t="s">
        <v>70</v>
      </c>
      <c r="B1291" t="s">
        <v>44</v>
      </c>
      <c r="C1291">
        <v>9.43</v>
      </c>
    </row>
    <row r="1292" spans="1:3" x14ac:dyDescent="0.25">
      <c r="A1292" s="2" t="s">
        <v>70</v>
      </c>
      <c r="B1292" t="s">
        <v>77</v>
      </c>
      <c r="C1292" s="2" t="s">
        <v>78</v>
      </c>
    </row>
    <row r="1293" spans="1:3" x14ac:dyDescent="0.25">
      <c r="A1293" s="2" t="s">
        <v>71</v>
      </c>
      <c r="B1293" t="s">
        <v>40</v>
      </c>
      <c r="C1293" t="b">
        <v>0</v>
      </c>
    </row>
    <row r="1294" spans="1:3" x14ac:dyDescent="0.25">
      <c r="A1294" s="2" t="s">
        <v>71</v>
      </c>
      <c r="B1294" t="s">
        <v>41</v>
      </c>
      <c r="C1294" s="2" t="s">
        <v>46</v>
      </c>
    </row>
    <row r="1295" spans="1:3" x14ac:dyDescent="0.25">
      <c r="A1295" s="2" t="s">
        <v>71</v>
      </c>
      <c r="B1295" t="s">
        <v>76</v>
      </c>
      <c r="C1295" s="2" t="s">
        <v>250</v>
      </c>
    </row>
    <row r="1296" spans="1:3" x14ac:dyDescent="0.25">
      <c r="A1296" s="2" t="s">
        <v>71</v>
      </c>
      <c r="B1296" t="s">
        <v>44</v>
      </c>
      <c r="C1296">
        <v>15.57</v>
      </c>
    </row>
    <row r="1297" spans="1:3" x14ac:dyDescent="0.25">
      <c r="A1297" s="2" t="s">
        <v>71</v>
      </c>
      <c r="B1297" t="s">
        <v>77</v>
      </c>
      <c r="C1297" s="2" t="s">
        <v>79</v>
      </c>
    </row>
    <row r="1298" spans="1:3" x14ac:dyDescent="0.25">
      <c r="A1298" s="2" t="s">
        <v>19</v>
      </c>
      <c r="B1298" t="s">
        <v>40</v>
      </c>
      <c r="C1298" t="b">
        <v>0</v>
      </c>
    </row>
    <row r="1299" spans="1:3" x14ac:dyDescent="0.25">
      <c r="A1299" s="2" t="s">
        <v>19</v>
      </c>
      <c r="B1299" t="s">
        <v>41</v>
      </c>
      <c r="C1299" s="2" t="s">
        <v>47</v>
      </c>
    </row>
    <row r="1300" spans="1:3" x14ac:dyDescent="0.25">
      <c r="A1300" s="2" t="s">
        <v>19</v>
      </c>
      <c r="B1300" t="s">
        <v>76</v>
      </c>
      <c r="C1300" s="2" t="s">
        <v>251</v>
      </c>
    </row>
    <row r="1301" spans="1:3" x14ac:dyDescent="0.25">
      <c r="A1301" s="2" t="s">
        <v>19</v>
      </c>
      <c r="B1301" t="s">
        <v>44</v>
      </c>
      <c r="C1301">
        <v>9.43</v>
      </c>
    </row>
    <row r="1302" spans="1:3" x14ac:dyDescent="0.25">
      <c r="A1302" s="2" t="s">
        <v>19</v>
      </c>
      <c r="B1302" t="s">
        <v>77</v>
      </c>
      <c r="C1302" s="2" t="s">
        <v>175</v>
      </c>
    </row>
    <row r="1303" spans="1:3" x14ac:dyDescent="0.25">
      <c r="A1303" s="2" t="s">
        <v>20</v>
      </c>
      <c r="B1303" t="s">
        <v>40</v>
      </c>
      <c r="C1303" t="b">
        <v>0</v>
      </c>
    </row>
    <row r="1304" spans="1:3" x14ac:dyDescent="0.25">
      <c r="A1304" s="2" t="s">
        <v>20</v>
      </c>
      <c r="B1304" t="s">
        <v>41</v>
      </c>
      <c r="C1304" s="2" t="s">
        <v>48</v>
      </c>
    </row>
    <row r="1305" spans="1:3" x14ac:dyDescent="0.25">
      <c r="A1305" s="2" t="s">
        <v>20</v>
      </c>
      <c r="B1305" t="s">
        <v>76</v>
      </c>
      <c r="C1305" s="2" t="s">
        <v>252</v>
      </c>
    </row>
    <row r="1306" spans="1:3" x14ac:dyDescent="0.25">
      <c r="A1306" s="2" t="s">
        <v>20</v>
      </c>
      <c r="B1306" t="s">
        <v>44</v>
      </c>
      <c r="C1306">
        <v>9.14</v>
      </c>
    </row>
    <row r="1307" spans="1:3" x14ac:dyDescent="0.25">
      <c r="A1307" s="2" t="s">
        <v>20</v>
      </c>
      <c r="B1307" t="s">
        <v>77</v>
      </c>
      <c r="C1307" s="2" t="s">
        <v>176</v>
      </c>
    </row>
    <row r="1308" spans="1:3" x14ac:dyDescent="0.25">
      <c r="A1308" s="2" t="s">
        <v>21</v>
      </c>
      <c r="B1308" t="s">
        <v>40</v>
      </c>
      <c r="C1308" t="b">
        <v>0</v>
      </c>
    </row>
    <row r="1309" spans="1:3" x14ac:dyDescent="0.25">
      <c r="A1309" s="2" t="s">
        <v>21</v>
      </c>
      <c r="B1309" t="s">
        <v>41</v>
      </c>
      <c r="C1309" s="2" t="s">
        <v>49</v>
      </c>
    </row>
    <row r="1310" spans="1:3" x14ac:dyDescent="0.25">
      <c r="A1310" s="2" t="s">
        <v>21</v>
      </c>
      <c r="B1310" t="s">
        <v>76</v>
      </c>
      <c r="C1310" s="2" t="s">
        <v>253</v>
      </c>
    </row>
    <row r="1311" spans="1:3" x14ac:dyDescent="0.25">
      <c r="A1311" s="2" t="s">
        <v>21</v>
      </c>
      <c r="B1311" t="s">
        <v>44</v>
      </c>
      <c r="C1311">
        <v>13.86</v>
      </c>
    </row>
    <row r="1312" spans="1:3" x14ac:dyDescent="0.25">
      <c r="A1312" s="2" t="s">
        <v>21</v>
      </c>
      <c r="B1312" t="s">
        <v>77</v>
      </c>
      <c r="C1312" s="2" t="s">
        <v>151</v>
      </c>
    </row>
    <row r="1313" spans="1:3" x14ac:dyDescent="0.25">
      <c r="A1313" s="2" t="s">
        <v>72</v>
      </c>
      <c r="B1313" t="s">
        <v>40</v>
      </c>
      <c r="C1313" t="b">
        <v>0</v>
      </c>
    </row>
    <row r="1314" spans="1:3" x14ac:dyDescent="0.25">
      <c r="A1314" s="2" t="s">
        <v>72</v>
      </c>
      <c r="B1314" t="s">
        <v>41</v>
      </c>
      <c r="C1314" s="2" t="s">
        <v>50</v>
      </c>
    </row>
    <row r="1315" spans="1:3" x14ac:dyDescent="0.25">
      <c r="A1315" s="2" t="s">
        <v>72</v>
      </c>
      <c r="B1315" t="s">
        <v>76</v>
      </c>
      <c r="C1315" s="2" t="s">
        <v>254</v>
      </c>
    </row>
    <row r="1316" spans="1:3" x14ac:dyDescent="0.25">
      <c r="A1316" s="2" t="s">
        <v>72</v>
      </c>
      <c r="B1316" t="s">
        <v>44</v>
      </c>
      <c r="C1316">
        <v>9.43</v>
      </c>
    </row>
    <row r="1317" spans="1:3" x14ac:dyDescent="0.25">
      <c r="A1317" s="2" t="s">
        <v>72</v>
      </c>
      <c r="B1317" t="s">
        <v>77</v>
      </c>
      <c r="C1317" s="2" t="s">
        <v>175</v>
      </c>
    </row>
    <row r="1318" spans="1:3" x14ac:dyDescent="0.25">
      <c r="A1318" s="2" t="s">
        <v>73</v>
      </c>
      <c r="B1318" t="s">
        <v>40</v>
      </c>
      <c r="C1318" t="b">
        <v>0</v>
      </c>
    </row>
    <row r="1319" spans="1:3" x14ac:dyDescent="0.25">
      <c r="A1319" s="2" t="s">
        <v>73</v>
      </c>
      <c r="B1319" t="s">
        <v>41</v>
      </c>
      <c r="C1319" s="2" t="s">
        <v>51</v>
      </c>
    </row>
    <row r="1320" spans="1:3" x14ac:dyDescent="0.25">
      <c r="A1320" s="2" t="s">
        <v>73</v>
      </c>
      <c r="B1320" t="s">
        <v>76</v>
      </c>
      <c r="C1320" s="2" t="s">
        <v>255</v>
      </c>
    </row>
    <row r="1321" spans="1:3" x14ac:dyDescent="0.25">
      <c r="A1321" s="2" t="s">
        <v>73</v>
      </c>
      <c r="B1321" t="s">
        <v>44</v>
      </c>
      <c r="C1321">
        <v>9.43</v>
      </c>
    </row>
    <row r="1322" spans="1:3" x14ac:dyDescent="0.25">
      <c r="A1322" s="2" t="s">
        <v>73</v>
      </c>
      <c r="B1322" t="s">
        <v>77</v>
      </c>
      <c r="C1322" s="2" t="s">
        <v>175</v>
      </c>
    </row>
    <row r="1323" spans="1:3" x14ac:dyDescent="0.25">
      <c r="A1323" s="2" t="s">
        <v>74</v>
      </c>
      <c r="B1323" t="s">
        <v>40</v>
      </c>
      <c r="C1323" t="b">
        <v>0</v>
      </c>
    </row>
    <row r="1324" spans="1:3" x14ac:dyDescent="0.25">
      <c r="A1324" s="2" t="s">
        <v>74</v>
      </c>
      <c r="B1324" t="s">
        <v>41</v>
      </c>
      <c r="C1324" s="2" t="s">
        <v>52</v>
      </c>
    </row>
    <row r="1325" spans="1:3" x14ac:dyDescent="0.25">
      <c r="A1325" s="2" t="s">
        <v>74</v>
      </c>
      <c r="B1325" t="s">
        <v>76</v>
      </c>
      <c r="C1325" s="2" t="s">
        <v>256</v>
      </c>
    </row>
    <row r="1326" spans="1:3" x14ac:dyDescent="0.25">
      <c r="A1326" s="2" t="s">
        <v>74</v>
      </c>
      <c r="B1326" t="s">
        <v>44</v>
      </c>
      <c r="C1326">
        <v>9.43</v>
      </c>
    </row>
    <row r="1327" spans="1:3" x14ac:dyDescent="0.25">
      <c r="A1327" s="2" t="s">
        <v>74</v>
      </c>
      <c r="B1327" t="s">
        <v>77</v>
      </c>
      <c r="C1327" s="2" t="s">
        <v>175</v>
      </c>
    </row>
    <row r="1328" spans="1:3" x14ac:dyDescent="0.25">
      <c r="A1328" s="2" t="s">
        <v>25</v>
      </c>
      <c r="B1328" t="s">
        <v>40</v>
      </c>
      <c r="C1328" t="b">
        <v>0</v>
      </c>
    </row>
    <row r="1329" spans="1:3" x14ac:dyDescent="0.25">
      <c r="A1329" s="2" t="s">
        <v>25</v>
      </c>
      <c r="B1329" t="s">
        <v>41</v>
      </c>
      <c r="C1329" s="2" t="s">
        <v>53</v>
      </c>
    </row>
    <row r="1330" spans="1:3" x14ac:dyDescent="0.25">
      <c r="A1330" s="2" t="s">
        <v>25</v>
      </c>
      <c r="B1330" t="s">
        <v>76</v>
      </c>
      <c r="C1330" s="2" t="s">
        <v>257</v>
      </c>
    </row>
    <row r="1331" spans="1:3" x14ac:dyDescent="0.25">
      <c r="A1331" s="2" t="s">
        <v>25</v>
      </c>
      <c r="B1331" t="s">
        <v>44</v>
      </c>
      <c r="C1331">
        <v>10</v>
      </c>
    </row>
    <row r="1332" spans="1:3" x14ac:dyDescent="0.25">
      <c r="A1332" s="2" t="s">
        <v>25</v>
      </c>
      <c r="B1332" t="s">
        <v>77</v>
      </c>
      <c r="C1332" s="2" t="s">
        <v>177</v>
      </c>
    </row>
    <row r="1333" spans="1:3" x14ac:dyDescent="0.25">
      <c r="A1333" s="2" t="s">
        <v>27</v>
      </c>
      <c r="B1333" t="s">
        <v>40</v>
      </c>
      <c r="C1333" t="b">
        <v>0</v>
      </c>
    </row>
    <row r="1334" spans="1:3" x14ac:dyDescent="0.25">
      <c r="A1334" s="2" t="s">
        <v>27</v>
      </c>
      <c r="B1334" t="s">
        <v>41</v>
      </c>
      <c r="C1334" s="2" t="s">
        <v>54</v>
      </c>
    </row>
    <row r="1335" spans="1:3" x14ac:dyDescent="0.25">
      <c r="A1335" s="2" t="s">
        <v>27</v>
      </c>
      <c r="B1335" t="s">
        <v>76</v>
      </c>
      <c r="C1335" s="2" t="s">
        <v>258</v>
      </c>
    </row>
    <row r="1336" spans="1:3" x14ac:dyDescent="0.25">
      <c r="A1336" s="2" t="s">
        <v>27</v>
      </c>
      <c r="B1336" t="s">
        <v>44</v>
      </c>
      <c r="C1336">
        <v>20.71</v>
      </c>
    </row>
    <row r="1337" spans="1:3" x14ac:dyDescent="0.25">
      <c r="A1337" s="2" t="s">
        <v>27</v>
      </c>
      <c r="B1337" t="s">
        <v>77</v>
      </c>
      <c r="C1337" s="2" t="s">
        <v>79</v>
      </c>
    </row>
    <row r="1338" spans="1:3" x14ac:dyDescent="0.25">
      <c r="A1338" s="2" t="s">
        <v>28</v>
      </c>
      <c r="B1338" t="s">
        <v>40</v>
      </c>
      <c r="C1338" t="b">
        <v>0</v>
      </c>
    </row>
    <row r="1339" spans="1:3" x14ac:dyDescent="0.25">
      <c r="A1339" s="2" t="s">
        <v>28</v>
      </c>
      <c r="B1339" t="s">
        <v>41</v>
      </c>
      <c r="C1339" s="2" t="s">
        <v>55</v>
      </c>
    </row>
    <row r="1340" spans="1:3" x14ac:dyDescent="0.25">
      <c r="A1340" s="2" t="s">
        <v>28</v>
      </c>
      <c r="B1340" t="s">
        <v>76</v>
      </c>
      <c r="C1340" s="2" t="s">
        <v>259</v>
      </c>
    </row>
    <row r="1341" spans="1:3" x14ac:dyDescent="0.25">
      <c r="A1341" s="2" t="s">
        <v>28</v>
      </c>
      <c r="B1341" t="s">
        <v>44</v>
      </c>
      <c r="C1341">
        <v>18.43</v>
      </c>
    </row>
    <row r="1342" spans="1:3" x14ac:dyDescent="0.25">
      <c r="A1342" s="2" t="s">
        <v>28</v>
      </c>
      <c r="B1342" t="s">
        <v>77</v>
      </c>
      <c r="C1342" s="2" t="s">
        <v>569</v>
      </c>
    </row>
    <row r="1343" spans="1:3" x14ac:dyDescent="0.25">
      <c r="A1343" s="2" t="s">
        <v>21</v>
      </c>
      <c r="B1343" t="s">
        <v>179</v>
      </c>
      <c r="C1343" s="2" t="s">
        <v>180</v>
      </c>
    </row>
    <row r="1344" spans="1:3" x14ac:dyDescent="0.25">
      <c r="A1344" s="2" t="s">
        <v>21</v>
      </c>
      <c r="B1344" t="s">
        <v>181</v>
      </c>
      <c r="C1344">
        <v>3</v>
      </c>
    </row>
    <row r="1345" spans="1:3" x14ac:dyDescent="0.25">
      <c r="A1345" s="2" t="s">
        <v>21</v>
      </c>
      <c r="B1345" t="s">
        <v>182</v>
      </c>
      <c r="C1345">
        <v>1</v>
      </c>
    </row>
    <row r="1346" spans="1:3" x14ac:dyDescent="0.25">
      <c r="A1346" s="2" t="s">
        <v>21</v>
      </c>
      <c r="B1346" t="s">
        <v>183</v>
      </c>
      <c r="C1346">
        <v>1</v>
      </c>
    </row>
    <row r="1347" spans="1:3" x14ac:dyDescent="0.25">
      <c r="A1347" s="2" t="s">
        <v>21</v>
      </c>
      <c r="B1347" t="s">
        <v>184</v>
      </c>
      <c r="C1347">
        <v>-2.5991362387122103E-3</v>
      </c>
    </row>
    <row r="1348" spans="1:3" x14ac:dyDescent="0.25">
      <c r="A1348" s="2" t="s">
        <v>21</v>
      </c>
      <c r="B1348" t="s">
        <v>185</v>
      </c>
      <c r="C1348">
        <v>7039480</v>
      </c>
    </row>
    <row r="1349" spans="1:3" x14ac:dyDescent="0.25">
      <c r="A1349" s="2" t="s">
        <v>21</v>
      </c>
      <c r="B1349" t="s">
        <v>186</v>
      </c>
      <c r="C1349">
        <v>5</v>
      </c>
    </row>
    <row r="1350" spans="1:3" x14ac:dyDescent="0.25">
      <c r="A1350" s="2" t="s">
        <v>21</v>
      </c>
      <c r="B1350" t="s">
        <v>187</v>
      </c>
      <c r="C1350">
        <v>50</v>
      </c>
    </row>
    <row r="1351" spans="1:3" x14ac:dyDescent="0.25">
      <c r="A1351" s="2" t="s">
        <v>21</v>
      </c>
      <c r="B1351" t="s">
        <v>188</v>
      </c>
      <c r="C1351">
        <v>8711167</v>
      </c>
    </row>
    <row r="1352" spans="1:3" x14ac:dyDescent="0.25">
      <c r="A1352" s="2" t="s">
        <v>21</v>
      </c>
      <c r="B1352" t="s">
        <v>189</v>
      </c>
      <c r="C1352">
        <v>2</v>
      </c>
    </row>
    <row r="1353" spans="1:3" x14ac:dyDescent="0.25">
      <c r="A1353" s="2" t="s">
        <v>21</v>
      </c>
      <c r="B1353" t="s">
        <v>190</v>
      </c>
      <c r="C1353">
        <v>1.0950222614415788E-2</v>
      </c>
    </row>
    <row r="1354" spans="1:3" x14ac:dyDescent="0.25">
      <c r="A1354" s="2" t="s">
        <v>21</v>
      </c>
      <c r="B1354" t="s">
        <v>191</v>
      </c>
      <c r="C1354">
        <v>8109667</v>
      </c>
    </row>
    <row r="1355" spans="1:3" x14ac:dyDescent="0.25">
      <c r="A1355" s="2" t="s">
        <v>32</v>
      </c>
      <c r="B1355" t="s">
        <v>63</v>
      </c>
      <c r="C1355" t="b">
        <v>0</v>
      </c>
    </row>
    <row r="1356" spans="1:3" x14ac:dyDescent="0.25">
      <c r="A1356" s="2" t="s">
        <v>32</v>
      </c>
      <c r="B1356" t="s">
        <v>64</v>
      </c>
      <c r="C1356" t="b">
        <v>1</v>
      </c>
    </row>
    <row r="1357" spans="1:3" x14ac:dyDescent="0.25">
      <c r="A1357" s="2" t="s">
        <v>32</v>
      </c>
      <c r="B1357" t="s">
        <v>65</v>
      </c>
      <c r="C1357" t="b">
        <v>1</v>
      </c>
    </row>
    <row r="1358" spans="1:3" x14ac:dyDescent="0.25">
      <c r="A1358" s="2" t="s">
        <v>32</v>
      </c>
      <c r="B1358" t="s">
        <v>66</v>
      </c>
      <c r="C1358">
        <v>0</v>
      </c>
    </row>
    <row r="1359" spans="1:3" x14ac:dyDescent="0.25">
      <c r="A1359" s="2" t="s">
        <v>32</v>
      </c>
      <c r="B1359" t="s">
        <v>67</v>
      </c>
      <c r="C1359">
        <v>-2</v>
      </c>
    </row>
    <row r="1360" spans="1:3" x14ac:dyDescent="0.25">
      <c r="A1360" s="2" t="s">
        <v>32</v>
      </c>
      <c r="B1360" t="s">
        <v>68</v>
      </c>
      <c r="C1360">
        <v>1</v>
      </c>
    </row>
    <row r="1361" spans="1:5" x14ac:dyDescent="0.25">
      <c r="A1361" s="2" t="s">
        <v>32</v>
      </c>
      <c r="B1361" t="s">
        <v>166</v>
      </c>
      <c r="C1361">
        <v>1</v>
      </c>
    </row>
    <row r="1362" spans="1:5" x14ac:dyDescent="0.25">
      <c r="A1362" s="2" t="s">
        <v>32</v>
      </c>
      <c r="B1362" t="s">
        <v>167</v>
      </c>
      <c r="C1362">
        <v>1</v>
      </c>
    </row>
    <row r="1363" spans="1:5" x14ac:dyDescent="0.25">
      <c r="A1363" s="2" t="s">
        <v>32</v>
      </c>
      <c r="B1363" t="s">
        <v>168</v>
      </c>
      <c r="C1363">
        <v>1</v>
      </c>
    </row>
    <row r="1364" spans="1:5" x14ac:dyDescent="0.25">
      <c r="A1364" t="s">
        <v>248</v>
      </c>
    </row>
    <row r="1365" spans="1:5" x14ac:dyDescent="0.25">
      <c r="A1365" t="s">
        <v>29</v>
      </c>
    </row>
    <row r="1366" spans="1:5" x14ac:dyDescent="0.25">
      <c r="A1366" t="s">
        <v>30</v>
      </c>
      <c r="B1366" t="s">
        <v>215</v>
      </c>
      <c r="C1366" t="b">
        <v>0</v>
      </c>
      <c r="D1366" t="s">
        <v>216</v>
      </c>
      <c r="E1366" t="s">
        <v>217</v>
      </c>
    </row>
    <row r="1367" spans="1:5" x14ac:dyDescent="0.25">
      <c r="A1367" t="s">
        <v>579</v>
      </c>
      <c r="B1367" t="s">
        <v>215</v>
      </c>
      <c r="C1367" t="b">
        <v>1</v>
      </c>
      <c r="D1367" t="s">
        <v>578</v>
      </c>
      <c r="E1367" t="s">
        <v>217</v>
      </c>
    </row>
    <row r="1368" spans="1:5" x14ac:dyDescent="0.25">
      <c r="A1368" t="s">
        <v>172</v>
      </c>
      <c r="B1368" t="s">
        <v>215</v>
      </c>
      <c r="C1368" t="b">
        <v>1</v>
      </c>
      <c r="D1368" t="s">
        <v>222</v>
      </c>
      <c r="E1368" t="s">
        <v>217</v>
      </c>
    </row>
    <row r="1369" spans="1:5" x14ac:dyDescent="0.25">
      <c r="A1369" t="s">
        <v>165</v>
      </c>
      <c r="B1369" t="s">
        <v>215</v>
      </c>
      <c r="C1369" t="b">
        <v>1</v>
      </c>
      <c r="D1369" t="s">
        <v>219</v>
      </c>
      <c r="E1369" t="s">
        <v>217</v>
      </c>
    </row>
    <row r="1370" spans="1:5" x14ac:dyDescent="0.25">
      <c r="A1370" t="s">
        <v>170</v>
      </c>
      <c r="B1370" t="s">
        <v>215</v>
      </c>
      <c r="C1370" t="b">
        <v>1</v>
      </c>
      <c r="D1370" t="s">
        <v>220</v>
      </c>
      <c r="E1370" t="s">
        <v>217</v>
      </c>
    </row>
    <row r="1371" spans="1:5" x14ac:dyDescent="0.25">
      <c r="A1371" t="s">
        <v>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Readme</vt:lpstr>
      <vt:lpstr>Tables</vt:lpstr>
      <vt:lpstr>QuoteDayHistoryYahoo</vt:lpstr>
      <vt:lpstr>FundamentalsDayHistoryYahoo</vt:lpstr>
      <vt:lpstr>OptionDayHistoryYahoo</vt:lpstr>
      <vt:lpstr>CurrenciesDayHistoryYahoo</vt:lpstr>
      <vt:lpstr>CurrenciesDayHistoryYahoo!Print_Area</vt:lpstr>
      <vt:lpstr>FundamentalsDayHistoryYahoo!Print_Area</vt:lpstr>
      <vt:lpstr>OptionDayHistoryYahoo!Print_Area</vt:lpstr>
      <vt:lpstr>QuoteDayHistoryYahoo!Print_Area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2015-04-07T20:07:43Z</dcterms:modified>
</cp:coreProperties>
</file>