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777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9" r:id="rId6"/>
    <sheet name="SaveToDB_SQLDebug" sheetId="18" state="veryHidden" r:id="rId7"/>
    <sheet name="SaveToDB_Data" sheetId="19" state="veryHidden" r:id="rId8"/>
    <sheet name="SaveToDB_LoadedID" sheetId="20" state="veryHidden" r:id="rId9"/>
    <sheet name="SaveToDB_UpdatedID" sheetId="21" state="veryHidden" r:id="rId10"/>
  </sheets>
  <calcPr calcId="14562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M4" i="1"/>
  <c r="M9" i="1"/>
  <c r="M5" i="1"/>
  <c r="M6" i="1"/>
  <c r="M8" i="1"/>
  <c r="M10" i="1"/>
  <c r="M7" i="1"/>
  <c r="L4" i="1"/>
  <c r="L9" i="1"/>
  <c r="L5" i="1"/>
  <c r="L6" i="1"/>
  <c r="L8" i="1"/>
  <c r="L10" i="1"/>
  <c r="L7" i="1"/>
  <c r="K4" i="1"/>
  <c r="K9" i="1"/>
  <c r="K5" i="1"/>
  <c r="K6" i="1"/>
  <c r="K8" i="1"/>
  <c r="K10" i="1"/>
  <c r="K7" i="1"/>
  <c r="J4" i="1"/>
  <c r="J5" i="1"/>
  <c r="J7" i="1"/>
  <c r="J9" i="1"/>
  <c r="J6" i="1"/>
  <c r="J8" i="1"/>
  <c r="J10" i="1"/>
  <c r="I4" i="1"/>
  <c r="I5" i="1"/>
  <c r="I7" i="1"/>
  <c r="I8" i="1"/>
  <c r="I9" i="1"/>
  <c r="I6" i="1"/>
  <c r="I10" i="1"/>
  <c r="H4" i="1"/>
  <c r="H5" i="1"/>
  <c r="H6" i="1"/>
  <c r="H7" i="1"/>
  <c r="H8" i="1"/>
  <c r="H9" i="1"/>
  <c r="H10" i="1"/>
  <c r="G4" i="1"/>
  <c r="G7" i="1"/>
  <c r="G10" i="1"/>
  <c r="G5" i="1"/>
  <c r="G6" i="1"/>
  <c r="G8" i="1"/>
  <c r="G9" i="1"/>
  <c r="F4" i="1"/>
  <c r="F5" i="1"/>
  <c r="F6" i="1"/>
  <c r="F7" i="1"/>
  <c r="F8" i="1"/>
  <c r="F9" i="1"/>
  <c r="F10" i="1"/>
  <c r="E4" i="1"/>
  <c r="E8" i="1"/>
  <c r="E5" i="1"/>
  <c r="E9" i="1"/>
  <c r="E6" i="1"/>
  <c r="E10" i="1"/>
  <c r="E7" i="1"/>
  <c r="M4" i="9"/>
  <c r="M5" i="9"/>
  <c r="M6" i="9"/>
  <c r="M7" i="9"/>
  <c r="M8" i="9"/>
  <c r="M9" i="9"/>
  <c r="M10" i="9"/>
  <c r="M11" i="9"/>
  <c r="L4" i="9"/>
  <c r="L8" i="9"/>
  <c r="L9" i="9"/>
  <c r="L10" i="9"/>
  <c r="L11" i="9"/>
  <c r="L5" i="9"/>
  <c r="L6" i="9"/>
  <c r="L7" i="9"/>
  <c r="K4" i="9"/>
  <c r="K5" i="9"/>
  <c r="K6" i="9"/>
  <c r="K7" i="9"/>
  <c r="K8" i="9"/>
  <c r="K9" i="9"/>
  <c r="K10" i="9"/>
  <c r="K11" i="9"/>
  <c r="J4" i="9"/>
  <c r="J6" i="9"/>
  <c r="J7" i="9"/>
  <c r="J10" i="9"/>
  <c r="J5" i="9"/>
  <c r="J8" i="9"/>
  <c r="J9" i="9"/>
  <c r="J11" i="9"/>
  <c r="I4" i="9"/>
  <c r="I5" i="9"/>
  <c r="I6" i="9"/>
  <c r="I7" i="9"/>
  <c r="I8" i="9"/>
  <c r="I9" i="9"/>
  <c r="I10" i="9"/>
  <c r="I11" i="9"/>
  <c r="H4" i="9"/>
  <c r="H5" i="9"/>
  <c r="H7" i="9"/>
  <c r="H9" i="9"/>
  <c r="H10" i="9"/>
  <c r="H11" i="9"/>
  <c r="H6" i="9"/>
  <c r="H8" i="9"/>
  <c r="G9" i="9"/>
  <c r="G10" i="9"/>
  <c r="G11" i="9"/>
  <c r="G4" i="9"/>
  <c r="G5" i="9"/>
  <c r="G6" i="9"/>
  <c r="G7" i="9"/>
  <c r="G8" i="9"/>
  <c r="F4" i="9"/>
  <c r="F6" i="9"/>
  <c r="F8" i="9"/>
  <c r="F9" i="9"/>
  <c r="F11" i="9"/>
  <c r="F5" i="9"/>
  <c r="F7" i="9"/>
  <c r="F10" i="9"/>
  <c r="E4" i="9"/>
  <c r="E5" i="9"/>
  <c r="E6" i="9"/>
  <c r="E7" i="9"/>
  <c r="E8" i="9"/>
  <c r="E9" i="9"/>
  <c r="E10" i="9"/>
  <c r="E11" i="9"/>
  <c r="U4" i="8"/>
  <c r="U5" i="8"/>
  <c r="U6" i="8"/>
  <c r="U7" i="8"/>
  <c r="T6" i="8"/>
  <c r="T7" i="8"/>
  <c r="T4" i="8"/>
  <c r="T5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5" i="8"/>
  <c r="L6" i="8"/>
  <c r="L7" i="8"/>
  <c r="K4" i="8"/>
  <c r="K5" i="8"/>
  <c r="K6" i="8"/>
  <c r="K7" i="8"/>
  <c r="J4" i="8"/>
  <c r="J5" i="8"/>
  <c r="J6" i="8"/>
  <c r="J7" i="8"/>
  <c r="I4" i="8"/>
  <c r="I5" i="8"/>
  <c r="I6" i="8"/>
  <c r="I7" i="8"/>
  <c r="H4" i="8"/>
  <c r="H5" i="8"/>
  <c r="H6" i="8"/>
  <c r="H7" i="8"/>
  <c r="G4" i="8"/>
  <c r="G5" i="8"/>
  <c r="G6" i="8"/>
  <c r="G7" i="8"/>
  <c r="F4" i="8"/>
  <c r="F5" i="8"/>
  <c r="F6" i="8"/>
  <c r="F7" i="8"/>
  <c r="E4" i="8"/>
  <c r="E5" i="8"/>
  <c r="E6" i="8"/>
  <c r="E7" i="8"/>
  <c r="BA4" i="6"/>
  <c r="BA5" i="6"/>
  <c r="BA6" i="6"/>
  <c r="BA7" i="6"/>
  <c r="BA8" i="6"/>
  <c r="BA9" i="6"/>
  <c r="BA10" i="6"/>
  <c r="AZ4" i="6"/>
  <c r="AZ5" i="6"/>
  <c r="AZ6" i="6"/>
  <c r="AZ7" i="6"/>
  <c r="AZ8" i="6"/>
  <c r="AZ9" i="6"/>
  <c r="AZ10" i="6"/>
  <c r="AY4" i="6"/>
  <c r="AY5" i="6"/>
  <c r="AY6" i="6"/>
  <c r="AY7" i="6"/>
  <c r="AY8" i="6"/>
  <c r="AY9" i="6"/>
  <c r="AY10" i="6"/>
  <c r="AX4" i="6"/>
  <c r="AX5" i="6"/>
  <c r="AX6" i="6"/>
  <c r="AX7" i="6"/>
  <c r="AX8" i="6"/>
  <c r="AX9" i="6"/>
  <c r="AX10" i="6"/>
  <c r="AW4" i="6"/>
  <c r="AW5" i="6"/>
  <c r="AW6" i="6"/>
  <c r="AW7" i="6"/>
  <c r="AW8" i="6"/>
  <c r="AW9" i="6"/>
  <c r="AW10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8" i="6"/>
  <c r="AT9" i="6"/>
  <c r="AT10" i="6"/>
  <c r="AS4" i="6"/>
  <c r="AS5" i="6"/>
  <c r="AS6" i="6"/>
  <c r="AS7" i="6"/>
  <c r="AS8" i="6"/>
  <c r="AS9" i="6"/>
  <c r="AS10" i="6"/>
  <c r="AR4" i="6"/>
  <c r="AR5" i="6"/>
  <c r="AR6" i="6"/>
  <c r="AR7" i="6"/>
  <c r="AR8" i="6"/>
  <c r="AR9" i="6"/>
  <c r="AR10" i="6"/>
  <c r="AQ4" i="6"/>
  <c r="AQ5" i="6"/>
  <c r="AQ6" i="6"/>
  <c r="AQ7" i="6"/>
  <c r="AQ8" i="6"/>
  <c r="AQ9" i="6"/>
  <c r="AQ10" i="6"/>
  <c r="AP4" i="6"/>
  <c r="AP5" i="6"/>
  <c r="AP6" i="6"/>
  <c r="AP7" i="6"/>
  <c r="AP8" i="6"/>
  <c r="AP9" i="6"/>
  <c r="AP10" i="6"/>
  <c r="AO4" i="6"/>
  <c r="AO5" i="6"/>
  <c r="AO6" i="6"/>
  <c r="AO7" i="6"/>
  <c r="AO8" i="6"/>
  <c r="AO9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7" i="6"/>
  <c r="AL5" i="6"/>
  <c r="AL8" i="6"/>
  <c r="AL6" i="6"/>
  <c r="AL10" i="6"/>
  <c r="AL9" i="6"/>
  <c r="AK4" i="6"/>
  <c r="AK7" i="6"/>
  <c r="AK8" i="6"/>
  <c r="AK5" i="6"/>
  <c r="AK10" i="6"/>
  <c r="AK6" i="6"/>
  <c r="AK9" i="6"/>
  <c r="AJ4" i="6"/>
  <c r="AJ7" i="6"/>
  <c r="AJ8" i="6"/>
  <c r="AJ5" i="6"/>
  <c r="AJ10" i="6"/>
  <c r="AJ6" i="6"/>
  <c r="AJ9" i="6"/>
  <c r="AI4" i="6"/>
  <c r="AI7" i="6"/>
  <c r="AI8" i="6"/>
  <c r="AI5" i="6"/>
  <c r="AI6" i="6"/>
  <c r="AI10" i="6"/>
  <c r="AI9" i="6"/>
  <c r="AH4" i="6"/>
  <c r="AH5" i="6"/>
  <c r="AH7" i="6"/>
  <c r="AH6" i="6"/>
  <c r="AH8" i="6"/>
  <c r="AH9" i="6"/>
  <c r="AH10" i="6"/>
  <c r="AG4" i="6"/>
  <c r="AG5" i="6"/>
  <c r="AG6" i="6"/>
  <c r="AG7" i="6"/>
  <c r="AG8" i="6"/>
  <c r="AG9" i="6"/>
  <c r="AG10" i="6"/>
  <c r="AF4" i="6"/>
  <c r="AF5" i="6"/>
  <c r="AF6" i="6"/>
  <c r="AF7" i="6"/>
  <c r="AF8" i="6"/>
  <c r="AF9" i="6"/>
  <c r="AF10" i="6"/>
  <c r="AE4" i="6"/>
  <c r="AE5" i="6"/>
  <c r="AE6" i="6"/>
  <c r="AE7" i="6"/>
  <c r="AE8" i="6"/>
  <c r="AE9" i="6"/>
  <c r="AE10" i="6"/>
  <c r="AD4" i="6"/>
  <c r="AD5" i="6"/>
  <c r="AD6" i="6"/>
  <c r="AD7" i="6"/>
  <c r="AD8" i="6"/>
  <c r="AD9" i="6"/>
  <c r="AD10" i="6"/>
  <c r="AC4" i="6"/>
  <c r="AC5" i="6"/>
  <c r="AC6" i="6"/>
  <c r="AC7" i="6"/>
  <c r="AC8" i="6"/>
  <c r="AC9" i="6"/>
  <c r="AC10" i="6"/>
  <c r="AB4" i="6"/>
  <c r="AB7" i="6"/>
  <c r="AB10" i="6"/>
  <c r="AB5" i="6"/>
  <c r="AB8" i="6"/>
  <c r="AB6" i="6"/>
  <c r="AB9" i="6"/>
  <c r="AA4" i="6"/>
  <c r="AA7" i="6"/>
  <c r="AA10" i="6"/>
  <c r="AA5" i="6"/>
  <c r="AA8" i="6"/>
  <c r="AA6" i="6"/>
  <c r="AA9" i="6"/>
  <c r="Z4" i="6"/>
  <c r="Z7" i="6"/>
  <c r="Z10" i="6"/>
  <c r="Z5" i="6"/>
  <c r="Z8" i="6"/>
  <c r="Z6" i="6"/>
  <c r="Z9" i="6"/>
  <c r="Y4" i="6"/>
  <c r="Y7" i="6"/>
  <c r="Y10" i="6"/>
  <c r="Y5" i="6"/>
  <c r="Y8" i="6"/>
  <c r="Y6" i="6"/>
  <c r="Y9" i="6"/>
  <c r="X4" i="6"/>
  <c r="X7" i="6"/>
  <c r="X9" i="6"/>
  <c r="X5" i="6"/>
  <c r="X10" i="6"/>
  <c r="X6" i="6"/>
  <c r="X8" i="6"/>
  <c r="W4" i="6"/>
  <c r="W7" i="6"/>
  <c r="W10" i="6"/>
  <c r="W5" i="6"/>
  <c r="W9" i="6"/>
  <c r="W6" i="6"/>
  <c r="W8" i="6"/>
  <c r="V4" i="6"/>
  <c r="V8" i="6"/>
  <c r="V5" i="6"/>
  <c r="V7" i="6"/>
  <c r="V10" i="6"/>
  <c r="V6" i="6"/>
  <c r="V9" i="6"/>
  <c r="U4" i="6"/>
  <c r="U5" i="6"/>
  <c r="U6" i="6"/>
  <c r="U7" i="6"/>
  <c r="U8" i="6"/>
  <c r="U9" i="6"/>
  <c r="U10" i="6"/>
  <c r="T4" i="6"/>
  <c r="T8" i="6"/>
  <c r="T10" i="6"/>
  <c r="T5" i="6"/>
  <c r="T7" i="6"/>
  <c r="T9" i="6"/>
  <c r="T6" i="6"/>
  <c r="S4" i="6"/>
  <c r="S5" i="6"/>
  <c r="S6" i="6"/>
  <c r="S7" i="6"/>
  <c r="S8" i="6"/>
  <c r="S9" i="6"/>
  <c r="S10" i="6"/>
  <c r="R4" i="6"/>
  <c r="R8" i="6"/>
  <c r="R5" i="6"/>
  <c r="R10" i="6"/>
  <c r="R6" i="6"/>
  <c r="R9" i="6"/>
  <c r="R7" i="6"/>
  <c r="Q4" i="6"/>
  <c r="Q10" i="6"/>
  <c r="Q5" i="6"/>
  <c r="Q6" i="6"/>
  <c r="Q7" i="6"/>
  <c r="Q8" i="6"/>
  <c r="Q9" i="6"/>
  <c r="P4" i="6"/>
  <c r="P8" i="6"/>
  <c r="P5" i="6"/>
  <c r="P6" i="6"/>
  <c r="P10" i="6"/>
  <c r="P7" i="6"/>
  <c r="P9" i="6"/>
  <c r="O4" i="6"/>
  <c r="O7" i="6"/>
  <c r="O8" i="6"/>
  <c r="O5" i="6"/>
  <c r="O6" i="6"/>
  <c r="O10" i="6"/>
  <c r="O9" i="6"/>
  <c r="N4" i="6"/>
  <c r="N6" i="6"/>
  <c r="N7" i="6"/>
  <c r="N5" i="6"/>
  <c r="N10" i="6"/>
  <c r="N8" i="6"/>
  <c r="N9" i="6"/>
  <c r="M4" i="6"/>
  <c r="M5" i="6"/>
  <c r="M6" i="6"/>
  <c r="M7" i="6"/>
  <c r="M8" i="6"/>
  <c r="M9" i="6"/>
  <c r="M10" i="6"/>
  <c r="L4" i="6"/>
  <c r="L6" i="6"/>
  <c r="L9" i="6"/>
  <c r="L5" i="6"/>
  <c r="L8" i="6"/>
  <c r="L7" i="6"/>
  <c r="L10" i="6"/>
  <c r="K4" i="6"/>
  <c r="K5" i="6"/>
  <c r="K6" i="6"/>
  <c r="K7" i="6"/>
  <c r="K8" i="6"/>
  <c r="K9" i="6"/>
  <c r="K10" i="6"/>
  <c r="J4" i="6"/>
  <c r="J6" i="6"/>
  <c r="J9" i="6"/>
  <c r="J5" i="6"/>
  <c r="J8" i="6"/>
  <c r="J7" i="6"/>
  <c r="J10" i="6"/>
  <c r="I4" i="6"/>
  <c r="I5" i="6"/>
  <c r="I6" i="6"/>
  <c r="I7" i="6"/>
  <c r="I8" i="6"/>
  <c r="I9" i="6"/>
  <c r="I10" i="6"/>
  <c r="H4" i="6"/>
  <c r="H5" i="6"/>
  <c r="H6" i="6"/>
  <c r="H7" i="6"/>
  <c r="H8" i="6"/>
  <c r="H9" i="6"/>
  <c r="H10" i="6"/>
  <c r="G4" i="6"/>
  <c r="G8" i="6"/>
  <c r="G9" i="6"/>
  <c r="G10" i="6"/>
  <c r="G5" i="6"/>
  <c r="G6" i="6"/>
  <c r="G7" i="6"/>
  <c r="F4" i="6"/>
  <c r="F8" i="6"/>
  <c r="F5" i="6"/>
  <c r="F6" i="6"/>
  <c r="F9" i="6"/>
  <c r="F7" i="6"/>
  <c r="F10" i="6"/>
  <c r="E4" i="6"/>
  <c r="E10" i="6"/>
  <c r="E5" i="6"/>
  <c r="E8" i="6"/>
  <c r="E6" i="6"/>
  <c r="E7" i="6"/>
  <c r="E9" i="6"/>
  <c r="N4" i="10"/>
  <c r="N8" i="10"/>
  <c r="N5" i="10"/>
  <c r="N6" i="10"/>
  <c r="N7" i="10"/>
  <c r="N10" i="10"/>
  <c r="N9" i="10"/>
  <c r="M4" i="10"/>
  <c r="M5" i="10"/>
  <c r="M9" i="10"/>
  <c r="M6" i="10"/>
  <c r="M7" i="10"/>
  <c r="M10" i="10"/>
  <c r="M8" i="10"/>
  <c r="L4" i="10"/>
  <c r="L6" i="10"/>
  <c r="L7" i="10"/>
  <c r="L5" i="10"/>
  <c r="L10" i="10"/>
  <c r="L8" i="10"/>
  <c r="L9" i="10"/>
  <c r="K4" i="10"/>
  <c r="K8" i="10"/>
  <c r="K9" i="10"/>
  <c r="K5" i="10"/>
  <c r="K10" i="10"/>
  <c r="K6" i="10"/>
  <c r="K7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7" i="10"/>
  <c r="H9" i="10"/>
  <c r="H10" i="10"/>
  <c r="H6" i="10"/>
  <c r="H8" i="10"/>
  <c r="H5" i="10"/>
  <c r="G4" i="10"/>
  <c r="G5" i="10"/>
  <c r="G6" i="10"/>
  <c r="G7" i="10"/>
  <c r="G8" i="10"/>
  <c r="G9" i="10"/>
  <c r="G10" i="10"/>
  <c r="F8" i="10"/>
  <c r="F9" i="10"/>
  <c r="F10" i="10"/>
  <c r="F4" i="10"/>
  <c r="F5" i="10"/>
  <c r="F6" i="10"/>
  <c r="F7" i="10"/>
  <c r="E4" i="10"/>
  <c r="E5" i="10"/>
  <c r="E6" i="10"/>
  <c r="E7" i="10"/>
  <c r="E8" i="10"/>
  <c r="E9" i="10"/>
  <c r="E10" i="10"/>
</calcChain>
</file>

<file path=xl/sharedStrings.xml><?xml version="1.0" encoding="utf-8"?>
<sst xmlns="http://schemas.openxmlformats.org/spreadsheetml/2006/main" count="4876" uniqueCount="586">
  <si>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</si>
  <si>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</si>
  <si>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</si>
  <si>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</si>
  <si>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</si>
  <si>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</si>
  <si>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</si>
  <si>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</si>
  <si>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</si>
  <si>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</si>
  <si>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</si>
  <si>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</si>
  <si>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</si>
  <si>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</si>
  <si>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</si>
  <si>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</si>
  <si>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</si>
  <si>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</si>
  <si>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</si>
  <si>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</si>
  <si>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</si>
  <si>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</si>
  <si>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</si>
  <si>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</si>
  <si>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</si>
  <si>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</si>
  <si>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</si>
  <si>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</si>
  <si>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</si>
  <si>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</si>
  <si>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</si>
  <si>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</si>
  <si>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</si>
  <si>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</si>
  <si>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</si>
  <si>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</si>
  <si>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</si>
  <si>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</si>
  <si>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</si>
  <si>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</si>
  <si>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</si>
  <si>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</si>
  <si>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</si>
  <si>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</si>
  <si>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</si>
  <si>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</si>
  <si>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</si>
  <si>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</si>
  <si>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</si>
  <si>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</si>
  <si>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</si>
  <si>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</si>
  <si>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</si>
  <si>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</si>
  <si>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</si>
  <si>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</si>
  <si>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</si>
  <si>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</si>
  <si>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</si>
  <si>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</si>
  <si>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</si>
  <si>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</si>
  <si>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</si>
  <si>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</si>
  <si>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</si>
  <si>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</si>
  <si>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</si>
  <si>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</si>
  <si>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</si>
  <si>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</si>
  <si>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</si>
  <si>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</si>
  <si>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</si>
  <si>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</si>
  <si>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</si>
  <si>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</si>
  <si>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</si>
  <si>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</si>
  <si>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</si>
  <si>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</si>
  <si>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</si>
  <si>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</si>
  <si>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</si>
  <si>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</si>
  <si>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</si>
  <si>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</si>
  <si>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</si>
  <si>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</si>
  <si>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</si>
  <si>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</si>
  <si>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FundamentalsYahoo_Table1</t>
  </si>
  <si>
    <t>OptionDayHistoryYahoo_Table1</t>
  </si>
  <si>
    <t>OptionsYahoo_Table1</t>
  </si>
  <si>
    <t>QuoteDayHistoryYahoo_Table1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</si>
  <si>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</si>
  <si>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</si>
  <si>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</si>
  <si>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</si>
  <si>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</si>
  <si>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</si>
  <si>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</si>
  <si>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</si>
  <si>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</si>
  <si>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</si>
  <si>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</si>
  <si>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</si>
  <si>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</si>
  <si>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</si>
  <si>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</si>
  <si>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</si>
  <si>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</si>
  <si>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</si>
  <si>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</si>
  <si>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</si>
  <si>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</si>
  <si>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</si>
  <si>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NuoDb.Data.Client;Server=localhost;User=rtdxls;Password=r#td_2014_cde!;Database=test</t>
  </si>
  <si>
    <t>1</t>
  </si>
  <si>
    <t>0</t>
  </si>
  <si>
    <t>varchar</t>
  </si>
  <si>
    <t>50</t>
  </si>
  <si>
    <t>2</t>
  </si>
  <si>
    <t>string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</si>
  <si>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</si>
  <si>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</si>
  <si>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</si>
  <si>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</si>
  <si>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</si>
  <si>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</si>
  <si>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</si>
  <si>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</si>
  <si>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</si>
  <si>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</si>
  <si>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</si>
  <si>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</si>
  <si>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</si>
  <si>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</si>
  <si>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</si>
  <si>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</si>
  <si>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</si>
  <si>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</si>
  <si>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</si>
  <si>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</si>
  <si>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</si>
  <si>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</si>
  <si>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</si>
  <si>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</si>
  <si>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</si>
  <si>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</si>
  <si>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</si>
  <si>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</si>
  <si>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</si>
  <si>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</si>
  <si>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</si>
  <si>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</si>
  <si>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NumberFormat</t>
  </si>
  <si>
    <t>m/d/yyyy</t>
  </si>
  <si>
    <t>$E$4</t>
  </si>
  <si>
    <t>[$-F400]h:mm:ss AM/PM</t>
  </si>
  <si>
    <t>$F$4</t>
  </si>
  <si>
    <t>0.00</t>
  </si>
  <si>
    <t>$G$4</t>
  </si>
  <si>
    <t>[Color10]+0.00;[Red]-0.00;0.00</t>
  </si>
  <si>
    <t>$H$4</t>
  </si>
  <si>
    <t>0.00%</t>
  </si>
  <si>
    <t>$I$4</t>
  </si>
  <si>
    <t>$J$4</t>
  </si>
  <si>
    <t>$K$4</t>
  </si>
  <si>
    <t>$L$4</t>
  </si>
  <si>
    <t>#,##0</t>
  </si>
  <si>
    <t>$M$4</t>
  </si>
  <si>
    <t>$N$4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</si>
  <si>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</si>
  <si>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</si>
  <si>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</si>
  <si>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</si>
  <si>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</si>
  <si>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</si>
  <si>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</si>
  <si>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</si>
  <si>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</si>
  <si>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</si>
  <si>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</si>
  <si>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</si>
  <si>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</si>
  <si>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</si>
  <si>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</si>
  <si>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</si>
  <si>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</si>
  <si>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</si>
  <si>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</si>
  <si>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</si>
  <si>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PageSetup.Zoom</t>
  </si>
  <si>
    <t>integer</t>
  </si>
  <si>
    <t>89</t>
  </si>
  <si>
    <t>80</t>
  </si>
  <si>
    <t>82</t>
  </si>
  <si>
    <t>79</t>
  </si>
  <si>
    <t>95</t>
  </si>
  <si>
    <t>91</t>
  </si>
  <si>
    <t>69</t>
  </si>
  <si>
    <t>66</t>
  </si>
  <si>
    <t>75</t>
  </si>
  <si>
    <t>68</t>
  </si>
  <si>
    <t>$G$3:$G$10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</si>
  <si>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</si>
  <si>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</si>
  <si>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</si>
  <si>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</si>
  <si>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</si>
  <si>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</si>
  <si>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</si>
  <si>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</si>
  <si>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</si>
  <si>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</si>
  <si>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</si>
  <si>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</si>
  <si>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</si>
  <si>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</si>
  <si>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</si>
  <si>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</si>
  <si>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</si>
  <si>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</si>
  <si>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</si>
  <si>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</si>
  <si>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</si>
  <si>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</si>
  <si>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</si>
  <si>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</si>
  <si>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</si>
  <si>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</si>
  <si>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</si>
  <si>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</si>
  <si>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</si>
  <si>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</si>
  <si>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</si>
  <si>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</si>
  <si>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</si>
  <si>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</si>
  <si>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</si>
  <si>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</si>
  <si>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</si>
  <si>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</si>
  <si>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</si>
  <si>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</si>
  <si>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</si>
  <si>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</si>
  <si>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</si>
  <si>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</si>
  <si>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</si>
  <si>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</si>
  <si>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</si>
  <si>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</si>
  <si>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$O$4</t>
  </si>
  <si>
    <t>$P$4</t>
  </si>
  <si>
    <t>$Q$4</t>
  </si>
  <si>
    <t>$R$4</t>
  </si>
  <si>
    <t>$S$4</t>
  </si>
  <si>
    <t>[Color10]+0.00;[Red]-0.00;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</si>
  <si>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</si>
  <si>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</si>
  <si>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</si>
  <si>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</si>
  <si>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</si>
  <si>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</si>
  <si>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</si>
  <si>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</si>
  <si>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</si>
  <si>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</si>
  <si>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</si>
  <si>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</si>
  <si>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</si>
  <si>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</si>
  <si>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</si>
  <si>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</si>
  <si>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</si>
  <si>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</si>
  <si>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</si>
  <si>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</si>
  <si>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</si>
  <si>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</si>
  <si>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</si>
  <si>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</si>
  <si>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</si>
  <si>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</si>
  <si>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</si>
  <si>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</si>
  <si>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</si>
  <si>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</si>
  <si>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</si>
  <si>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</si>
  <si>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</si>
  <si>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</si>
  <si>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$U$4:$U$10</t>
  </si>
  <si>
    <t>$V$4:$V$10</t>
  </si>
  <si>
    <t>$AA$4:$AA$10</t>
  </si>
  <si>
    <t>$AB$4:$AB$10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</si>
  <si>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</si>
  <si>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</si>
  <si>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</si>
  <si>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</si>
  <si>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</si>
  <si>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</si>
  <si>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</si>
  <si>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</si>
  <si>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</si>
  <si>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</si>
  <si>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</si>
  <si>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</si>
  <si>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</si>
  <si>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</si>
  <si>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</si>
  <si>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$L$4:$L$10</t>
  </si>
  <si>
    <t>63</t>
  </si>
  <si>
    <t>60</t>
  </si>
  <si>
    <t>76</t>
  </si>
  <si>
    <t>$N$4:$N$7</t>
  </si>
  <si>
    <t>$R$4:$R$7</t>
  </si>
  <si>
    <t>$S$4:$S$7</t>
  </si>
  <si>
    <t>SELECT * FROM RTDXLS.QUOTE_DAY_HISTORY_YAHOO</t>
  </si>
  <si>
    <t>SELECT * FROM RTDXLS.OPTION_DAY_HISTORY_YAHOO</t>
  </si>
  <si>
    <t>RTDXLS.QUOTES_YAHOO</t>
  </si>
  <si>
    <t>RTDXLS.QUOTE_DAY_HISTORY_YAHOO</t>
  </si>
  <si>
    <t>RTDXLS.STOCKS_YAHOO</t>
  </si>
  <si>
    <t>RTDXLS.FUNDAMENTALS_YAHOO</t>
  </si>
  <si>
    <t>RTDXLS.FUNDAMENTALS_DAY_HISTORY_YAHOO</t>
  </si>
  <si>
    <t>RTDXLS.OPTIONS_YAHOO</t>
  </si>
  <si>
    <t>RTDXLS.OPTION_DAY_HISTORY_YAHOO</t>
  </si>
  <si>
    <t>RTDXLS.REAL_TIME_VIEWS</t>
  </si>
  <si>
    <t>Start Fields of object [test.RTDXLS.QUOTES_YAHOO] on server [NuoDB.localhost]</t>
  </si>
  <si>
    <t>End Fields of object [test.RTDXLS.QUOTES_YAHOO] on server [NuoDB.localhost]</t>
  </si>
  <si>
    <t>Start Column Properties of object [RTDXLS.QUOTES_YAHOO]</t>
  </si>
  <si>
    <t>=RTD("gartle.rtd",,"rtd-nuodb","quotes_yahoo",[Symbol],"LastTradeDate")</t>
  </si>
  <si>
    <t>=RTD("gartle.rtd",,"rtd-nuodb","quotes_yahoo",[Symbol],"Last")</t>
  </si>
  <si>
    <t>=RTD("gartle.rtd",,"rtd-nuodb","quotes_yahoo",[Symbol],"Change")</t>
  </si>
  <si>
    <t>=RTD("gartle.rtd",,"rtd-nuodb","quotes_yahoo",[Symbol],"PercentChange")</t>
  </si>
  <si>
    <t>=RTD("gartle.rtd",,"rtd-nuodb","quotes_yahoo",[Symbol],"Open")</t>
  </si>
  <si>
    <t>=RTD("gartle.rtd",,"rtd-nuodb","quotes_yahoo",[Symbol],"High")</t>
  </si>
  <si>
    <t>=RTD("gartle.rtd",,"rtd-nuodb","quotes_yahoo",[Symbol],"Low")</t>
  </si>
  <si>
    <t>=RTD("gartle.rtd",,"rtd-nuodb","quotes_yahoo",[Symbol],"Volume")</t>
  </si>
  <si>
    <t>=RTD("gartle.rtd",,"rtd-nuodb","quotes_yahoo",[Symbol],"LastUpdateTimeStamp")</t>
  </si>
  <si>
    <t>=RTD("gartle.rtd",,"rtd-nuodb","quotes_yahoo",[Symbol],"RTD_LastMessage")</t>
  </si>
  <si>
    <t>End Column Properties of object [RTDXLS.QUOTES_YAHOO]</t>
  </si>
  <si>
    <t>Start Last Connect to DB values</t>
  </si>
  <si>
    <t>localhost</t>
  </si>
  <si>
    <t>False</t>
  </si>
  <si>
    <t>rtdxls</t>
  </si>
  <si>
    <t>test</t>
  </si>
  <si>
    <t>NuoDb.Data.Client</t>
  </si>
  <si>
    <t>End Last Connect to DB values</t>
  </si>
  <si>
    <t>Start Objects of query object [test.RTDXLS.REAL_TIME_VIEWS] on server [NuoDB.localhost]</t>
  </si>
  <si>
    <t>RTDXLS</t>
  </si>
  <si>
    <t>FUNDAMENTALS_DAY_HISTORY_YAHOO</t>
  </si>
  <si>
    <t>FUNDAMENTALS_YAHOO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</si>
  <si>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</si>
  <si>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</si>
  <si>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</si>
  <si>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</si>
  <si>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</si>
  <si>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OPTIONS_TOS</t>
  </si>
  <si>
    <t>RTDXLS.OPTIONS_TOS</t>
  </si>
  <si>
    <t>OPTIONS_TWS</t>
  </si>
  <si>
    <t>RTDXLS.OPTIONS_TWS</t>
  </si>
  <si>
    <t>OPTIONS_YAHOO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</si>
  <si>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</si>
  <si>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</si>
  <si>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</si>
  <si>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</si>
  <si>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</si>
  <si>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</si>
  <si>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</si>
  <si>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</si>
  <si>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</si>
  <si>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</si>
  <si>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</si>
  <si>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</si>
  <si>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</si>
  <si>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</si>
  <si>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</si>
  <si>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</si>
  <si>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</si>
  <si>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</si>
  <si>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STOCKS_YAHOO</t>
  </si>
  <si>
    <t>End Objects of query object [test.RTDXLS.REAL_TIME_VIEWS] on server [NuoDB.localhost]</t>
  </si>
  <si>
    <t>Start Fields of object [test.RTDXLS.FUNDAMENTALS_DAY_HISTORY_YAHOO] on server [NuoDB.localhost]</t>
  </si>
  <si>
    <t>End Fields of object [test.RTDXLS.FUNDAMENTALS_DAY_HISTORY_YAHOO] on server [NuoDB.localhost]</t>
  </si>
  <si>
    <t>Start Column Properties of object [RTDXLS.FUNDAMENTALS_DAY_HISTORY_YAHOO]</t>
  </si>
  <si>
    <t>=RTD("gartle.rtd",,"rtd-nuodb","fundamentals_day_history_yahoo",[Symbol],[Date],"LastTradeTime")</t>
  </si>
  <si>
    <t>=RTD("gartle.rtd",,"rtd-nuodb","fundamentals_day_history_yahoo",[Symbol],[Date],"Last")</t>
  </si>
  <si>
    <t>=RTD("gartle.rtd",,"rtd-nuodb","fundamentals_day_history_yahoo",[Symbol],[Date],"Change")</t>
  </si>
  <si>
    <t>=RTD("gartle.rtd",,"rtd-nuodb","fundamentals_day_history_yahoo",[Symbol],[Date],"PercentChange")</t>
  </si>
  <si>
    <t>=RTD("gartle.rtd",,"rtd-nuodb","fundamentals_day_history_yahoo",[Symbol],[Date],"Open")</t>
  </si>
  <si>
    <t>=RTD("gartle.rtd",,"rtd-nuodb","fundamentals_day_history_yahoo",[Symbol],[Date],"High")</t>
  </si>
  <si>
    <t>=RTD("gartle.rtd",,"rtd-nuodb","fundamentals_day_history_yahoo",[Symbol],[Date],"Low")</t>
  </si>
  <si>
    <t>=RTD("gartle.rtd",,"rtd-nuodb","fundamentals_day_history_yahoo",[Symbol],[Date],"Volume")</t>
  </si>
  <si>
    <t>=RTD("gartle.rtd",,"rtd-nuodb","fundamentals_day_history_yahoo",[Symbol],[Date],"DaysRange")</t>
  </si>
  <si>
    <t>=RTD("gartle.rtd",,"rtd-nuodb","fundamentals_day_history_yahoo",[Symbol],[Date],"PrevClose")</t>
  </si>
  <si>
    <t>=RTD("gartle.rtd",,"rtd-nuodb","fundamentals_day_history_yahoo",[Symbol],[Date],"ShortRatio")</t>
  </si>
  <si>
    <t>=RTD("gartle.rtd",,"rtd-nuodb","fundamentals_day_history_yahoo",[Symbol],[Date],"YearHigh")</t>
  </si>
  <si>
    <t>=RTD("gartle.rtd",,"rtd-nuodb","fundamentals_day_history_yahoo",[Symbol],[Date],"YearLow")</t>
  </si>
  <si>
    <t>=RTD("gartle.rtd",,"rtd-nuodb","fundamentals_day_history_yahoo",[Symbol],[Date],"YearRange")</t>
  </si>
  <si>
    <t>=RTD("gartle.rtd",,"rtd-nuodb","fundamentals_day_history_yahoo",[Symbol],[Date],"ChangeFromYearHigh")</t>
  </si>
  <si>
    <t>=RTD("gartle.rtd",,"rtd-nuodb","fundamentals_day_history_yahoo",[Symbol],[Date],"ChangeFromYearLow")</t>
  </si>
  <si>
    <t>=RTD("gartle.rtd",,"rtd-nuodb","fundamentals_day_history_yahoo",[Symbol],[Date],"PercentChangeFromYearHigh")</t>
  </si>
  <si>
    <t>=RTD("gartle.rtd",,"rtd-nuodb","fundamentals_day_history_yahoo",[Symbol],[Date],"PercentChangeFromYearLow")</t>
  </si>
  <si>
    <t>=RTD("gartle.rtd",,"rtd-nuodb","fundamentals_day_history_yahoo",[Symbol],[Date],"MA50")</t>
  </si>
  <si>
    <t>=RTD("gartle.rtd",,"rtd-nuodb","fundamentals_day_history_yahoo",[Symbol],[Date],"MA200")</t>
  </si>
  <si>
    <t>=RTD("gartle.rtd",,"rtd-nuodb","fundamentals_day_history_yahoo",[Symbol],[Date],"ChangeFromMA50")</t>
  </si>
  <si>
    <t>=RTD("gartle.rtd",,"rtd-nuodb","fundamentals_day_history_yahoo",[Symbol],[Date],"ChangeFromMA200")</t>
  </si>
  <si>
    <t>=RTD("gartle.rtd",,"rtd-nuodb","fundamentals_day_history_yahoo",[Symbol],[Date],"PercentChangeFromMA50")</t>
  </si>
  <si>
    <t>=RTD("gartle.rtd",,"rtd-nuodb","fundamentals_day_history_yahoo",[Symbol],[Date],"PercentChangeFromMA200")</t>
  </si>
  <si>
    <t>=RTD("gartle.rtd",,"rtd-nuodb","fundamentals_day_history_yahoo",[Symbol],[Date],"AverageDailyVolume")</t>
  </si>
  <si>
    <t>=RTD("gartle.rtd",,"rtd-nuodb","fundamentals_day_history_yahoo",[Symbol],[Date],"OneYearTargetPrice")</t>
  </si>
  <si>
    <t>=RTD("gartle.rtd",,"rtd-nuodb","fundamentals_day_history_yahoo",[Symbol],[Date],"PE")</t>
  </si>
  <si>
    <t>=RTD("gartle.rtd",,"rtd-nuodb","fundamentals_day_history_yahoo",[Symbol],[Date],"PEG")</t>
  </si>
  <si>
    <t>=RTD("gartle.rtd",,"rtd-nuodb","fundamentals_day_history_yahoo",[Symbol],[Date],"EPSEstCurrentYear")</t>
  </si>
  <si>
    <t>=RTD("gartle.rtd",,"rtd-nuodb","fundamentals_day_history_yahoo",[Symbol],[Date],"EPSEstNextQuarter")</t>
  </si>
  <si>
    <t>=RTD("gartle.rtd",,"rtd-nuodb","fundamentals_day_history_yahoo",[Symbol],[Date],"EPSEstNextYear")</t>
  </si>
  <si>
    <t>=RTD("gartle.rtd",,"rtd-nuodb","fundamentals_day_history_yahoo",[Symbol],[Date],"EarningsShare")</t>
  </si>
  <si>
    <t>=RTD("gartle.rtd",,"rtd-nuodb","fundamentals_day_history_yahoo",[Symbol],[Date],"MarketCap")</t>
  </si>
  <si>
    <t>=RTD("gartle.rtd",,"rtd-nuodb","fundamentals_day_history_yahoo",[Symbol],[Date],"DividendYield")</t>
  </si>
  <si>
    <t>=RTD("gartle.rtd",,"rtd-nuodb","fundamentals_day_history_yahoo",[Symbol],[Date],"DividendShare")</t>
  </si>
  <si>
    <t>=RTD("gartle.rtd",,"rtd-nuodb","fundamentals_day_history_yahoo",[Symbol],[Date],"ExDividendDate")</t>
  </si>
  <si>
    <t>=RTD("gartle.rtd",,"rtd-nuodb","fundamentals_day_history_yahoo",[Symbol],[Date],"DividendPayDate")</t>
  </si>
  <si>
    <t>=RTD("gartle.rtd",,"rtd-nuodb","fundamentals_day_history_yahoo",[Symbol],[Date],"BookValue")</t>
  </si>
  <si>
    <t>=RTD("gartle.rtd",,"rtd-nuodb","fundamentals_day_history_yahoo",[Symbol],[Date],"PriceBook")</t>
  </si>
  <si>
    <t>=RTD("gartle.rtd",,"rtd-nuodb","fundamentals_day_history_yahoo",[Symbol],[Date],"PriceSales")</t>
  </si>
  <si>
    <t>=RTD("gartle.rtd",,"rtd-nuodb","fundamentals_day_history_yahoo",[Symbol],[Date],"PriceEPSEstCurrentYear")</t>
  </si>
  <si>
    <t>=RTD("gartle.rtd",,"rtd-nuodb","fundamentals_day_history_yahoo",[Symbol],[Date],"PriceEPSEstNextYear")</t>
  </si>
  <si>
    <t>=RTD("gartle.rtd",,"rtd-nuodb","fundamentals_day_history_yahoo",[Symbol],[Date],"EBITDA")</t>
  </si>
  <si>
    <t>=RTD("gartle.rtd",,"rtd-nuodb","fundamentals_day_history_yahoo",[Symbol],[Date],"CompanyName")</t>
  </si>
  <si>
    <t>=RTD("gartle.rtd",,"rtd-nuodb","fundamentals_day_history_yahoo",[Symbol],[Date],"StockExchange")</t>
  </si>
  <si>
    <t>=RTD("gartle.rtd",,"rtd-nuodb","fundamentals_day_history_yahoo",[Symbol],[Date],"Commission")</t>
  </si>
  <si>
    <t>=RTD("gartle.rtd",,"rtd-nuodb","fundamentals_day_history_yahoo",[Symbol],[Date],"Notes")</t>
  </si>
  <si>
    <t>=RTD("gartle.rtd",,"rtd-nuodb","fundamentals_day_history_yahoo",[Symbol],[Date],"LastUpdateTimeStamp")</t>
  </si>
  <si>
    <t>=RTD("gartle.rtd",,"rtd-nuodb","fundamentals_day_history_yahoo",[Symbol],[Date],"RTD_LastMessage")</t>
  </si>
  <si>
    <t>End Column Properties of object [RTDXLS.FUNDAMENTALS_DAY_HISTORY_YAHOO]</t>
  </si>
  <si>
    <t>Start Fields of object [test.RTDXLS.OPTIONS_YAHOO] on server [NuoDB.localhost]</t>
  </si>
  <si>
    <t>End Fields of object [test.RTDXLS.OPTIONS_YAHOO] on server [NuoDB.localhost]</t>
  </si>
  <si>
    <t>Start Column Properties of object [RTDXLS.OPTIONS_YAHOO]</t>
  </si>
  <si>
    <t>=RTD("gartle.rtd",,"rtd-nuodb","options_yahoo",[Code],"Date")</t>
  </si>
  <si>
    <t>=RTD("gartle.rtd",,"rtd-nuodb","options_yahoo",[Code],"Time")</t>
  </si>
  <si>
    <t>=RTD("gartle.rtd",,"rtd-nuodb","options_yahoo",[Code],"OptionCode")</t>
  </si>
  <si>
    <t>=RTD("gartle.rtd",,"rtd-nuodb","options_yahoo",[Code],"Symbol")</t>
  </si>
  <si>
    <t>=RTD("gartle.rtd",,"rtd-nuodb","options_yahoo",[Code],"OptionSymbol")</t>
  </si>
  <si>
    <t>=RTD("gartle.rtd",,"rtd-nuodb","options_yahoo",[Code],"ExpDate")</t>
  </si>
  <si>
    <t>=RTD("gartle.rtd",,"rtd-nuodb","options_yahoo",[Code],"Strike")</t>
  </si>
  <si>
    <t>=RTD("gartle.rtd",,"rtd-nuodb","options_yahoo",[Code],"Type")</t>
  </si>
  <si>
    <t>=RTD("gartle.rtd",,"rtd-nuodb","options_yahoo",[Code],"Last")</t>
  </si>
  <si>
    <t>=RTD("gartle.rtd",,"rtd-nuodb","options_yahoo",[Code],"Change")</t>
  </si>
  <si>
    <t>=RTD("gartle.rtd",,"rtd-nuodb","options_yahoo",[Code],"PercentChange")</t>
  </si>
  <si>
    <t>=RTD("gartle.rtd",,"rtd-nuodb","options_yahoo",[Code],"Mark")</t>
  </si>
  <si>
    <t>=RTD("gartle.rtd",,"rtd-nuodb","options_yahoo",[Code],"Bid")</t>
  </si>
  <si>
    <t>=RTD("gartle.rtd",,"rtd-nuodb","options_yahoo",[Code],"Ask")</t>
  </si>
  <si>
    <t>=RTD("gartle.rtd",,"rtd-nuodb","options_yahoo",[Code],"Volume")</t>
  </si>
  <si>
    <t>=RTD("gartle.rtd",,"rtd-nuodb","options_yahoo",[Code],"OpenInt")</t>
  </si>
  <si>
    <t>=RTD("gartle.rtd",,"rtd-nuodb","options_yahoo",[Code],"LastUpdateTimeStamp")</t>
  </si>
  <si>
    <t>=RTD("gartle.rtd",,"rtd-nuodb","options_yahoo",[Code],"RTD_LastMessage")</t>
  </si>
  <si>
    <t>End Column Properties of object [RTDXLS.OPTIONS_YAHOO]</t>
  </si>
  <si>
    <t>Start Fields of object [test.RTDXLS.OPTION_DAY_HISTORY_YAHOO] on server [NuoDB.localhost]</t>
  </si>
  <si>
    <t>End Fields of object [test.RTDXLS.OPTION_DAY_HISTORY_YAHOO] on server [NuoDB.localhost]</t>
  </si>
  <si>
    <t>Start Column Properties of object [RTDXLS.OPTION_DAY_HISTORY_YAHOO]</t>
  </si>
  <si>
    <t>=RTD("gartle.rtd",,"rtd-nuodb","option_day_history_yahoo",[Code],[Date],"Time")</t>
  </si>
  <si>
    <t>=RTD("gartle.rtd",,"rtd-nuodb","option_day_history_yahoo",[Code],[Date],"OptionCode")</t>
  </si>
  <si>
    <t>=RTD("gartle.rtd",,"rtd-nuodb","option_day_history_yahoo",[Code],[Date],"Symbol")</t>
  </si>
  <si>
    <t>=RTD("gartle.rtd",,"rtd-nuodb","option_day_history_yahoo",[Code],[Date],"OptionSymbol")</t>
  </si>
  <si>
    <t>=RTD("gartle.rtd",,"rtd-nuodb","option_day_history_yahoo",[Code],[Date],"ExpDate")</t>
  </si>
  <si>
    <t>=RTD("gartle.rtd",,"rtd-nuodb","option_day_history_yahoo",[Code],[Date],"Strike")</t>
  </si>
  <si>
    <t>=RTD("gartle.rtd",,"rtd-nuodb","option_day_history_yahoo",[Code],[Date],"Type")</t>
  </si>
  <si>
    <t>=RTD("gartle.rtd",,"rtd-nuodb","option_day_history_yahoo",[Code],[Date],"Last")</t>
  </si>
  <si>
    <t>=RTD("gartle.rtd",,"rtd-nuodb","option_day_history_yahoo",[Code],[Date],"Change")</t>
  </si>
  <si>
    <t>=RTD("gartle.rtd",,"rtd-nuodb","option_day_history_yahoo",[Code],[Date],"PercentChange")</t>
  </si>
  <si>
    <t>=RTD("gartle.rtd",,"rtd-nuodb","option_day_history_yahoo",[Code],[Date],"Mark")</t>
  </si>
  <si>
    <t>=RTD("gartle.rtd",,"rtd-nuodb","option_day_history_yahoo",[Code],[Date],"Bid")</t>
  </si>
  <si>
    <t>=RTD("gartle.rtd",,"rtd-nuodb","option_day_history_yahoo",[Code],[Date],"Ask")</t>
  </si>
  <si>
    <t>=RTD("gartle.rtd",,"rtd-nuodb","option_day_history_yahoo",[Code],[Date],"Volume")</t>
  </si>
  <si>
    <t>=RTD("gartle.rtd",,"rtd-nuodb","option_day_history_yahoo",[Code],[Date],"OpenInt")</t>
  </si>
  <si>
    <t>=RTD("gartle.rtd",,"rtd-nuodb","option_day_history_yahoo",[Code],[Date],"LastUpdateTimeStamp")</t>
  </si>
  <si>
    <t>=RTD("gartle.rtd",,"rtd-nuodb","option_day_history_yahoo",[Code],[Date],"RTD_LastMessage")</t>
  </si>
  <si>
    <t>End Column Properties of object [RTDXLS.OPTION_DAY_HISTORY_YAHOO]</t>
  </si>
  <si>
    <r>
      <t xml:space="preserve">RealTimeToDB includes the preconfigured NuoDB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</si>
  <si>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rtd-nuodb.xlsx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</si>
  <si>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NuoDB. Use the setup package source code.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</si>
  <si>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rtd-nuodb.config data provider</t>
    </r>
    <r>
      <rPr>
        <sz val="11"/>
        <color theme="1"/>
        <rFont val="Calibri"/>
        <family val="2"/>
        <charset val="204"/>
        <scheme val="minor"/>
      </rPr>
      <t xml:space="preserve"> for NuoDB RTD database.</t>
    </r>
  </si>
  <si>
    <t>=RTD("gartle.rtd",,"rtd-nuodb","quotes_yahoo",[Symbol],"LastTradeTime")</t>
  </si>
  <si>
    <t>Start Fields of object [test.RTDXLS.QUOTE_DAY_HISTORY_YAHOO] on server [NuoDB.localhost]</t>
  </si>
  <si>
    <t>End Fields of object [test.RTDXLS.QUOTE_DAY_HISTORY_YAHOO] on server [NuoDB.localhost]</t>
  </si>
  <si>
    <t>Start Column Properties of object [RTDXLS.QUOTE_DAY_HISTORY_YAHOO]</t>
  </si>
  <si>
    <t>=RTD("gartle.rtd",,"rtd-nuodb","quote_day_history_yahoo",[Symbol],[Date],"LastTradeTime")</t>
  </si>
  <si>
    <t>=RTD("gartle.rtd",,"rtd-nuodb","quote_day_history_yahoo",[Symbol],[Date],"Last")</t>
  </si>
  <si>
    <t>=RTD("gartle.rtd",,"rtd-nuodb","quote_day_history_yahoo",[Symbol],[Date],"Change")</t>
  </si>
  <si>
    <t>=RTD("gartle.rtd",,"rtd-nuodb","quote_day_history_yahoo",[Symbol],[Date],"PercentChange")</t>
  </si>
  <si>
    <t>=RTD("gartle.rtd",,"rtd-nuodb","quote_day_history_yahoo",[Symbol],[Date],"Open")</t>
  </si>
  <si>
    <t>=RTD("gartle.rtd",,"rtd-nuodb","quote_day_history_yahoo",[Symbol],[Date],"High")</t>
  </si>
  <si>
    <t>=RTD("gartle.rtd",,"rtd-nuodb","quote_day_history_yahoo",[Symbol],[Date],"Low")</t>
  </si>
  <si>
    <t>=RTD("gartle.rtd",,"rtd-nuodb","quote_day_history_yahoo",[Symbol],[Date],"Volume")</t>
  </si>
  <si>
    <t>=RTD("gartle.rtd",,"rtd-nuodb","quote_day_history_yahoo",[Symbol],[Date],"LastUpdateTimeStamp")</t>
  </si>
  <si>
    <t>=RTD("gartle.rtd",,"rtd-nuodb","quote_day_history_yahoo",[Symbol],[Date],"RTD_LastMessage")</t>
  </si>
  <si>
    <t>End Column Properties of object [RTDXLS.QUOTE_DAY_HISTORY_YAHOO]</t>
  </si>
  <si>
    <t>Start Column Properties of object [RTDXLS.STOCKS_YAHOO]</t>
  </si>
  <si>
    <t>=RTD("gartle.rtd",,"rtd-nuodb","stocks_yahoo",[Symbol],"CompanyName")</t>
  </si>
  <si>
    <t>=RTD("gartle.rtd",,"rtd-nuodb","stocks_yahoo",[Symbol],"Sector")</t>
  </si>
  <si>
    <t>=RTD("gartle.rtd",,"rtd-nuodb","stocks_yahoo",[Symbol],"Industry")</t>
  </si>
  <si>
    <t>=RTD("gartle.rtd",,"rtd-nuodb","stocks_yahoo",[Symbol],"FullTimeEmployees")</t>
  </si>
  <si>
    <t>=RTD("gartle.rtd",,"rtd-nuodb","stocks_yahoo",[Symbol],"TradeStart")</t>
  </si>
  <si>
    <t>=RTD("gartle.rtd",,"rtd-nuodb","stocks_yahoo",[Symbol],"TradeEnd")</t>
  </si>
  <si>
    <t>=RTD("gartle.rtd",,"rtd-nuodb","stocks_yahoo",[Symbol],"LastUpdateTimeStamp")</t>
  </si>
  <si>
    <t>End Column Properties of object [RTDXLS.STOCKS_YAHOO]</t>
  </si>
  <si>
    <t>SELECT "Symbol", "Date", CASE WHEN LENGTH("LastTradeTime") &gt; 32767 THEN '&lt;...&gt;' ELSE "LastTradeTime" END AS "LastTradeTime",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LENGTH("Open") &gt; 32767 THEN '&lt;...&gt;' ELSE "Open" END AS "Open", CASE WHEN LENGTH("High") &gt; 32767 THEN '&lt;...&gt;' ELSE "High" END AS "High", CASE WHEN LENGTH("Low") &gt; 32767 THEN '&lt;...&gt;' ELSE "Low" END AS "Low", CASE WHEN LENGTH("Volume") &gt; 32767 THEN '&lt;...&gt;' ELSE "Volume" END AS "Volume", CASE WHEN LENGTH("DaysRange") &gt; 32767 THEN '&lt;...&gt;' ELSE "DaysRange" END AS "DaysRange", CASE WHEN LENGTH("PrevClose") &gt; 32767 THEN '&lt;...&gt;' ELSE "PrevClose" END AS "PrevClose", CASE WHEN LENGTH("ShortRatio") &gt; 32767 THEN '&lt;...&gt;' ELSE "ShortRatio" END AS "ShortRatio", CASE WHEN LENGTH("YearHigh") &gt; 32767 THEN '&lt;...&gt;' ELSE "YearHigh" END AS "YearHigh", CASE WHEN LENGTH("YearLow") &gt; 32767 THEN '&lt;...&gt;' ELSE "YearLow" END AS "YearLow", CASE WHEN LENGTH("YearRange") &gt; 32767 THEN '&lt;...&gt;' ELSE "YearRange" END AS "YearRange", CASE WHEN LENGTH("ChangeFromYearHigh") &gt; 32767 THEN '&lt;...&gt;' ELSE "ChangeFromYearHigh" END AS "ChangeFromYearHigh", CASE WHEN LENGTH("ChangeFromYearLow") &gt; 32767 THEN '&lt;...&gt;' ELSE "ChangeFromYearLow" END AS "ChangeFromYearLow", CASE WHEN LENGTH("PercentChangeFromYearHigh") &gt; 32767 THEN '&lt;...&gt;' ELSE "PercentChangeFromYearHigh" END AS "PercentChangeFromYearHigh", CASE WHEN LENGTH("PercentChangeFromYearLow") &gt; 32767 THEN '&lt;...&gt;' ELSE "PercentChangeFromYearLow" END AS "PercentChangeFromYearLow", CASE WHEN LENGTH("MA50") &gt; 32767 THEN '&lt;...&gt;' ELSE "MA50" END AS "MA50", CASE WHEN LENGTH("MA200") &gt; 32767 THEN '&lt;...&gt;' ELSE "MA200" END AS "MA200", CASE WHEN LENGTH("ChangeFromMA50") &gt; 32767 THEN '&lt;...&gt;' ELSE "ChangeFromMA50" END AS "ChangeFromMA50", CASE WHEN LENGTH("ChangeFromMA200") &gt; 32767 THEN '&lt;...&gt;' ELSE "ChangeFromMA200" END AS "ChangeFromMA200", CASE WHEN LENGTH("PercentChangeFromMA50") &gt; 32767 THEN '&lt;...&gt;' ELSE "PercentChangeFromMA50" END AS "PercentChangeFromMA50", CASE WHEN LENGTH("PercentChangeFromMA200") &gt; 32767 THEN '&lt;...&gt;' ELSE "PercentChangeFromMA200" END AS "PercentChangeFromMA200", CASE WHEN LENGTH("AverageDailyVolume") &gt; 32767 THEN '&lt;...&gt;' ELSE "AverageDailyVolume" END AS "AverageDailyVolume", CASE WHEN LENGTH("OneYearTargetPrice") &gt; 32767 THEN '&lt;...&gt;' ELSE "OneYearTargetPrice" END AS "OneYearTargetPrice", CASE WHEN LENGTH("PE") &gt; 32767 THEN '&lt;...&gt;' ELSE "PE" END AS "PE", CASE WHEN LENGTH("PEG") &gt; 32767 THEN '&lt;...&gt;' ELSE "PEG" END AS "PEG", CASE WHEN LENGTH("EPSEstCurrentYear") &gt; 32767 THEN '&lt;...&gt;' ELSE "EPSEstCurrentYear" END AS "EPSEstCurrentYear", CASE WHEN LENGTH("EPSEstNextQuarter") &gt; 32767 THEN '&lt;...&gt;' ELSE "EPSEstNextQuarter" END AS "EPSEstNextQuarter", CASE WHEN LENGTH("EPSEstNextYear") &gt; 32767 THEN '&lt;...&gt;' ELSE "EPSEstNextYear" END AS "EPSEstNextYear", CASE WHEN LENGTH("EarningsShare") &gt; 32767 THEN '&lt;...&gt;' ELSE "EarningsShare" END AS "EarningsShare", CASE WHEN LENGTH("MarketCap") &gt; 32767 THEN '&lt;...&gt;' ELSE "MarketCap" END AS "MarketCap", CASE WHEN LENGTH("DividendYield") &gt; 32767 THEN '&lt;...&gt;' ELSE "DividendYield" END AS "DividendYield", CASE WHEN LENGTH("DividendShare") &gt; 32767 THEN '&lt;...&gt;' ELSE "DividendShare" END AS "DividendShare", CASE WHEN LENGTH("ExDividendDate") &gt; 32767 THEN '&lt;...&gt;' ELSE "ExDividendDate" END AS "ExDividendDate", CASE WHEN LENGTH("DividendPayDate") &gt; 32767 THEN '&lt;...&gt;' ELSE "DividendPayDate" END AS "DividendPayDate", CASE WHEN LENGTH("BookValue") &gt; 32767 THEN '&lt;...&gt;' ELSE "BookValue" END AS "BookValue", CASE WHEN LENGTH("PriceBook") &gt; 32767 THEN '&lt;...&gt;' ELSE "PriceBook" END AS "PriceBook", CASE WHEN LENGTH("PriceSales") &gt; 32767 THEN '&lt;...&gt;' ELSE "PriceSales" END AS "PriceSales", CASE WHEN LENGTH("PriceEPSEstCurrentYear") &gt; 32767 THEN '&lt;...&gt;' ELSE "PriceEPSEstCurrentYear" END AS "PriceEPSEstCurrentYear", CASE WHEN LENGTH("PriceEPSEstNextYear") &gt; 32767 THEN '&lt;...&gt;' ELSE "PriceEPSEstNextYear" END AS "PriceEPSEstNextYear", CASE WHEN LENGTH("EBITDA") &gt; 32767 THEN '&lt;...&gt;' ELSE "EBITDA" END AS "EBITDA", CASE WHEN LENGTH("CompanyName") &gt; 32767 THEN '&lt;...&gt;' ELSE "CompanyName" END AS "CompanyName", CASE WHEN LENGTH("StockExchange") &gt; 32767 THEN '&lt;...&gt;' ELSE "StockExchange" END AS "StockExchange", CASE WHEN LENGTH("Commission") &gt; 32767 THEN '&lt;...&gt;' ELSE "Commission" END AS "Commission", CASE WHEN LENGTH("Notes") &gt; 32767 THEN '&lt;...&gt;' ELSE "Notes" END AS "Notes", CASE WHEN LENGTH("LastUpdateTimeStamp") &gt; 32767 THEN '&lt;...&gt;' ELSE "LastUpdateTimeStamp" END AS "LastUpdateTimeStamp", CASE WHEN LENGTH("RTD_LastMessage") &gt; 32767 THEN '&lt;...&gt;' ELSE "RTD_LastMessage" END AS "RTD_LastMessage" FROM "RTDXLS"."FUNDAMENTALS_DAY_HISTORY_YAHOO"</t>
  </si>
  <si>
    <t>Start Fields of object [test.RTDXLS.STOCKS_YAHOO] on server [NuoDB.localhost]</t>
  </si>
  <si>
    <t>End Fields of object [test.RTDXLS.STOCKS_YAHOO] on server [NuoDB.localhost]</t>
  </si>
  <si>
    <t>RealTimeToDB 3.0 - Stocks and Options from NuoDB</t>
  </si>
  <si>
    <r>
      <rPr>
        <sz val="11"/>
        <rFont val="Calibri"/>
        <family val="2"/>
        <charset val="204"/>
        <scheme val="minor"/>
      </rPr>
      <t xml:space="preserve">Copyright ©2014-2015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</si>
  <si>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General</t>
  </si>
  <si>
    <t>Start Fields of object [test.RTDXLS.FUNDAMENTALS_YAHOO] on server [NuoDB.localhost]</t>
  </si>
  <si>
    <t>End Fields of object [test.RTDXLS.FUNDAMENTALS_YAHOO] on server [NuoDB.localhost]</t>
  </si>
  <si>
    <t>Start Column Properties of object [RTDXLS.FUNDAMENTALS_YAHOO]</t>
  </si>
  <si>
    <t>=RTD("gartle.rtd",,"rtd-nuodb","fundamentals_yahoo",[Symbol],"LastTradeDate")</t>
  </si>
  <si>
    <t>=RTD("gartle.rtd",,"rtd-nuodb","fundamentals_yahoo",[Symbol],"LastTradeTime")</t>
  </si>
  <si>
    <t>=RTD("gartle.rtd",,"rtd-nuodb","fundamentals_yahoo",[Symbol],"Last")</t>
  </si>
  <si>
    <t>=RTD("gartle.rtd",,"rtd-nuodb","fundamentals_yahoo",[Symbol],"Change")</t>
  </si>
  <si>
    <t>=RTD("gartle.rtd",,"rtd-nuodb","fundamentals_yahoo",[Symbol],"PercentChange")</t>
  </si>
  <si>
    <t>=RTD("gartle.rtd",,"rtd-nuodb","fundamentals_yahoo",[Symbol],"Open")</t>
  </si>
  <si>
    <t>=RTD("gartle.rtd",,"rtd-nuodb","fundamentals_yahoo",[Symbol],"High")</t>
  </si>
  <si>
    <t>=RTD("gartle.rtd",,"rtd-nuodb","fundamentals_yahoo",[Symbol],"Low")</t>
  </si>
  <si>
    <t>=RTD("gartle.rtd",,"rtd-nuodb","fundamentals_yahoo",[Symbol],"Volume")</t>
  </si>
  <si>
    <t>=RTD("gartle.rtd",,"rtd-nuodb","fundamentals_yahoo",[Symbol],"DaysRange")</t>
  </si>
  <si>
    <t>=RTD("gartle.rtd",,"rtd-nuodb","fundamentals_yahoo",[Symbol],"PrevClose")</t>
  </si>
  <si>
    <t>=RTD("gartle.rtd",,"rtd-nuodb","fundamentals_yahoo",[Symbol],"ShortRatio")</t>
  </si>
  <si>
    <t>=RTD("gartle.rtd",,"rtd-nuodb","fundamentals_yahoo",[Symbol],"YearHigh")</t>
  </si>
  <si>
    <t>=RTD("gartle.rtd",,"rtd-nuodb","fundamentals_yahoo",[Symbol],"YearLow")</t>
  </si>
  <si>
    <t>=RTD("gartle.rtd",,"rtd-nuodb","fundamentals_yahoo",[Symbol],"YearRange")</t>
  </si>
  <si>
    <t>=RTD("gartle.rtd",,"rtd-nuodb","fundamentals_yahoo",[Symbol],"ChangeFromYearHigh")</t>
  </si>
  <si>
    <t>=RTD("gartle.rtd",,"rtd-nuodb","fundamentals_yahoo",[Symbol],"ChangeFromYearLow")</t>
  </si>
  <si>
    <t>=RTD("gartle.rtd",,"rtd-nuodb","fundamentals_yahoo",[Symbol],"PercentChangeFromYearHigh")</t>
  </si>
  <si>
    <t>=RTD("gartle.rtd",,"rtd-nuodb","fundamentals_yahoo",[Symbol],"PercentChangeFromYearLow")</t>
  </si>
  <si>
    <t>=RTD("gartle.rtd",,"rtd-nuodb","fundamentals_yahoo",[Symbol],"MA50")</t>
  </si>
  <si>
    <t>=RTD("gartle.rtd",,"rtd-nuodb","fundamentals_yahoo",[Symbol],"MA200")</t>
  </si>
  <si>
    <t>=RTD("gartle.rtd",,"rtd-nuodb","fundamentals_yahoo",[Symbol],"ChangeFromMA50")</t>
  </si>
  <si>
    <t>=RTD("gartle.rtd",,"rtd-nuodb","fundamentals_yahoo",[Symbol],"ChangeFromMA200")</t>
  </si>
  <si>
    <t>=RTD("gartle.rtd",,"rtd-nuodb","fundamentals_yahoo",[Symbol],"PercentChangeFromMA50")</t>
  </si>
  <si>
    <t>=RTD("gartle.rtd",,"rtd-nuodb","fundamentals_yahoo",[Symbol],"PercentChangeFromMA200")</t>
  </si>
  <si>
    <t>=RTD("gartle.rtd",,"rtd-nuodb","fundamentals_yahoo",[Symbol],"AverageDailyVolume")</t>
  </si>
  <si>
    <t>=RTD("gartle.rtd",,"rtd-nuodb","fundamentals_yahoo",[Symbol],"OneYearTargetPrice")</t>
  </si>
  <si>
    <t>=RTD("gartle.rtd",,"rtd-nuodb","fundamentals_yahoo",[Symbol],"PE")</t>
  </si>
  <si>
    <t>=RTD("gartle.rtd",,"rtd-nuodb","fundamentals_yahoo",[Symbol],"PEG")</t>
  </si>
  <si>
    <t>=RTD("gartle.rtd",,"rtd-nuodb","fundamentals_yahoo",[Symbol],"EPSEstCurrentYear")</t>
  </si>
  <si>
    <t>=RTD("gartle.rtd",,"rtd-nuodb","fundamentals_yahoo",[Symbol],"EPSEstNextQuarter")</t>
  </si>
  <si>
    <t>=RTD("gartle.rtd",,"rtd-nuodb","fundamentals_yahoo",[Symbol],"EPSEstNextYear")</t>
  </si>
  <si>
    <t>=RTD("gartle.rtd",,"rtd-nuodb","fundamentals_yahoo",[Symbol],"EarningsShare")</t>
  </si>
  <si>
    <t>=RTD("gartle.rtd",,"rtd-nuodb","fundamentals_yahoo",[Symbol],"MarketCap")</t>
  </si>
  <si>
    <t>=RTD("gartle.rtd",,"rtd-nuodb","fundamentals_yahoo",[Symbol],"DividendYield")</t>
  </si>
  <si>
    <t>=RTD("gartle.rtd",,"rtd-nuodb","fundamentals_yahoo",[Symbol],"DividendShare")</t>
  </si>
  <si>
    <t>=RTD("gartle.rtd",,"rtd-nuodb","fundamentals_yahoo",[Symbol],"ExDividendDate")</t>
  </si>
  <si>
    <t>=RTD("gartle.rtd",,"rtd-nuodb","fundamentals_yahoo",[Symbol],"DividendPayDate")</t>
  </si>
  <si>
    <t>=RTD("gartle.rtd",,"rtd-nuodb","fundamentals_yahoo",[Symbol],"BookValue")</t>
  </si>
  <si>
    <t>=RTD("gartle.rtd",,"rtd-nuodb","fundamentals_yahoo",[Symbol],"PriceBook")</t>
  </si>
  <si>
    <t>=RTD("gartle.rtd",,"rtd-nuodb","fundamentals_yahoo",[Symbol],"PriceSales")</t>
  </si>
  <si>
    <t>=RTD("gartle.rtd",,"rtd-nuodb","fundamentals_yahoo",[Symbol],"PriceEPSEstCurrentYear")</t>
  </si>
  <si>
    <t>=RTD("gartle.rtd",,"rtd-nuodb","fundamentals_yahoo",[Symbol],"PriceEPSEstNextYear")</t>
  </si>
  <si>
    <t>=RTD("gartle.rtd",,"rtd-nuodb","fundamentals_yahoo",[Symbol],"EBITDA")</t>
  </si>
  <si>
    <t>=RTD("gartle.rtd",,"rtd-nuodb","fundamentals_yahoo",[Symbol],"CompanyName")</t>
  </si>
  <si>
    <t>=RTD("gartle.rtd",,"rtd-nuodb","fundamentals_yahoo",[Symbol],"StockExchange")</t>
  </si>
  <si>
    <t>=RTD("gartle.rtd",,"rtd-nuodb","fundamentals_yahoo",[Symbol],"Commission")</t>
  </si>
  <si>
    <t>=RTD("gartle.rtd",,"rtd-nuodb","fundamentals_yahoo",[Symbol],"Notes")</t>
  </si>
  <si>
    <t>=RTD("gartle.rtd",,"rtd-nuodb","fundamentals_yahoo",[Symbol],"LastUpdateTimeStamp")</t>
  </si>
  <si>
    <t>=RTD("gartle.rtd",,"rtd-nuodb","fundamentals_yahoo",[Symbol],"RTD_LastMessage")</t>
  </si>
  <si>
    <t>End Column Properties of object [RTDXLS.FUNDAMENTALS_YAHOO]</t>
  </si>
  <si>
    <t>AAPL160115C00100000</t>
  </si>
  <si>
    <t>AAPL160115C00150000</t>
  </si>
  <si>
    <t>AAPL160115P00100000</t>
  </si>
  <si>
    <t>AAPL160115P00150000</t>
  </si>
  <si>
    <t>Start Fields of object [test.RTDXLS.CURRENCIES_DAY_HISTORY_YAHOO] on server [NuoDB.localhost]</t>
  </si>
  <si>
    <t>84</t>
  </si>
  <si>
    <t>End Fields of object [test.RTDXLS.CURRENCIES_DAY_HISTORY_YAHOO] on server [NuoDB.localhost]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</si>
  <si>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</si>
  <si>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</si>
  <si>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</si>
  <si>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</si>
  <si>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</si>
  <si>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</si>
  <si>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</si>
  <si>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</si>
  <si>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RTDXLS.CURRENCIES_DAY_HISTORY_YAHOO</t>
  </si>
  <si>
    <t>SELECT "Symbol", "Date", CASE WHEN LENGTH("LastTradeTime") &gt; 32767 THEN '&lt;...&gt;' ELSE "LastTradeTime" END AS "LastTradeTime",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LENGTH("Open") &gt; 32767 THEN '&lt;...&gt;' ELSE "Open" END AS "Open", CASE WHEN LENGTH("High") &gt; 32767 THEN '&lt;...&gt;' ELSE "High" END AS "High", CASE WHEN LENGTH("Low") &gt; 32767 THEN '&lt;...&gt;' ELSE "Low" END AS "Low", CASE WHEN LENGTH("LastUpdateTimeStamp") &gt; 32767 THEN '&lt;...&gt;' ELSE "LastUpdateTimeStamp" END AS "LastUpdateTimeStamp", CASE WHEN LENGTH("RTD_LastMessage") &gt; 32767 THEN '&lt;...&gt;' ELSE "RTD_LastMessage" END AS "RTD_LastMessage" FROM "RTDXLS"."CURRENCIES_DAY_HISTORY_YAHOO"</t>
  </si>
  <si>
    <t>SELECT "Symbol", "Date", CASE WHEN LENGTH("LastTradeTime") &gt; 32767 THEN '&lt;...&gt;' ELSE "LastTradeTime" END AS "LastTradeTime",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LENGTH("Open") &gt; 32767 THEN '&lt;...&gt;' ELSE "Open" END AS "Open", CASE WHEN LENGTH("High") &gt; 32767 THEN '&lt;...&gt;' ELSE "High" END AS "High", CASE WHEN LENGTH("Low") &gt; 32767 THEN '&lt;...&gt;' ELSE "Low" END AS "Low", CASE WHEN LENGTH("Volume") &gt; 32767 THEN '&lt;...&gt;' ELSE "Volume" END AS "Volume", CASE WHEN LENGTH("LastUpdateTimeStamp") &gt; 32767 THEN '&lt;...&gt;' ELSE "LastUpdateTimeStamp" END AS "LastUpdateTimeStamp", CASE WHEN LENGTH("RTD_LastMessage") &gt; 32767 THEN '&lt;...&gt;' ELSE "RTD_LastMessage" END AS "RTD_LastMessage" FROM "RTDXLS"."QUOTE_DAY_HISTORY_YAHOO"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</si>
</sst>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8" formatCode="0.0000"/>
    <numFmt numFmtId="169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0" fontId="0" fillId="0" borderId="0" xfId="0" quotePrefix="1" applyNumberFormat="1"/>
    <xf numFmtId="2" fontId="0" fillId="0" borderId="0" xfId="0" quotePrefix="1" applyNumberFormat="1"/>
    <xf numFmtId="3" fontId="0" fillId="0" borderId="0" xfId="0" quotePrefix="1" applyNumberFormat="1"/>
    <xf numFmtId="166" fontId="0" fillId="0" borderId="0" xfId="0" quotePrefix="1" applyNumberFormat="1"/>
    <xf numFmtId="0" fontId="0" fillId="0" borderId="0" xfId="0" applyAlignment="1">
      <alignment horizontal="right"/>
    </xf>
    <xf numFmtId="0" fontId="5" fillId="0" borderId="0" xfId="0" applyFont="1"/>
    <xf numFmtId="0" fontId="0" fillId="0" borderId="0" xfId="0" applyAlignment="1"/>
    <xf numFmtId="14" fontId="0" fillId="0" borderId="0" xfId="0" quotePrefix="1" applyNumberFormat="1" applyAlignment="1"/>
    <xf numFmtId="164" fontId="0" fillId="0" borderId="0" xfId="0" quotePrefix="1" applyNumberFormat="1" applyAlignment="1"/>
    <xf numFmtId="2" fontId="0" fillId="0" borderId="0" xfId="0" quotePrefix="1" applyNumberFormat="1" applyAlignment="1"/>
    <xf numFmtId="166" fontId="0" fillId="0" borderId="0" xfId="0" quotePrefix="1" applyNumberFormat="1" applyAlignment="1"/>
    <xf numFmtId="10" fontId="0" fillId="0" borderId="0" xfId="0" quotePrefix="1" applyNumberFormat="1" applyAlignment="1"/>
    <xf numFmtId="3" fontId="0" fillId="0" borderId="0" xfId="0" quotePrefix="1" applyNumberFormat="1" applyAlignment="1"/>
    <xf numFmtId="0" fontId="0" fillId="0" borderId="0" xfId="0" quotePrefix="1" applyAlignment="1"/>
    <xf numFmtId="14" fontId="0" fillId="0" borderId="0" xfId="0" applyNumberFormat="1" applyAlignment="1"/>
    <xf numFmtId="165" fontId="0" fillId="0" borderId="0" xfId="0" quotePrefix="1" applyNumberFormat="1" applyAlignment="1"/>
    <xf numFmtId="168" fontId="0" fillId="0" borderId="0" xfId="0" quotePrefix="1" applyNumberFormat="1"/>
    <xf numFmtId="169" fontId="0" fillId="0" borderId="0" xfId="0" quotePrefix="1" applyNumberFormat="1"/>
  </cellXfs>
  <cellStyles count="2">
    <cellStyle name="Hyperlink" xfId="1" builtinId="8"/>
    <cellStyle name="Normal" xfId="0" builtinId="0"/>
  </cellStyles>
  <dxfs count="107"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9" formatCode="0.0000%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4" formatCode="[$-F400]h:mm:ss\ AM/PM"/>
    </dxf>
    <dxf>
      <numFmt numFmtId="164" formatCode="[$-F400]h:mm:ss\ AM/PM"/>
    </dxf>
    <dxf>
      <numFmt numFmtId="19" formatCode="dd/mm/yyyy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128.12</v>
        <stp/>
        <stp>rtd-nuodb</stp>
        <stp>fundamentals_day_history_yahoo</stp>
        <stp>AAPL</stp>
        <stp>42101</stp>
        <stp>High</stp>
        <tr r="J4" s="6"/>
      </tp>
      <tp>
        <v>42101.883488067127</v>
        <stp/>
        <stp>rtd-nuodb</stp>
        <stp>option_day_history_yahoo</stp>
        <stp>AAPL160115P00150000</stp>
        <stp>42101</stp>
        <stp>LastUpdateTimeStamp</stp>
        <tr r="T7" s="8"/>
      </tp>
      <tp>
        <v>0.66666666666666663</v>
        <stp/>
        <stp>rtd-nuodb</stp>
        <stp>fundamentals_day_history_yahoo</stp>
        <stp>FB</stp>
        <stp>42101</stp>
        <stp>LastTradeTime</stp>
        <tr r="E5" s="6"/>
      </tp>
      <tp>
        <v>-0.12</v>
        <stp/>
        <stp>rtd-nuodb</stp>
        <stp>fundamentals_day_history_yahoo</stp>
        <stp>FB</stp>
        <stp>42101</stp>
        <stp>Change</stp>
        <tr r="G5" s="6"/>
      </tp>
      <tp>
        <v>43.73</v>
        <stp/>
        <stp>rtd-nuodb</stp>
        <stp>fundamentals_day_history_yahoo</stp>
        <stp>YHOO</stp>
        <stp>42101</stp>
        <stp>Open</stp>
        <tr r="I10" s="6"/>
      </tp>
      <tp>
        <v>42101.883451539354</v>
        <stp/>
        <stp>rtd-nuodb</stp>
        <stp>quote_day_history_yahoo</stp>
        <stp>AAPL</stp>
        <stp>42101</stp>
        <stp>LastUpdateTimeStamp</stp>
        <tr r="M4" s="1"/>
        <tr r="M4" s="10"/>
      </tp>
      <tp>
        <v>42101.883459907411</v>
        <stp/>
        <stp>rtd-nuodb</stp>
        <stp>quote_day_history_yahoo</stp>
        <stp>ORCL</stp>
        <stp>42101</stp>
        <stp>LastUpdateTimeStamp</stp>
        <tr r="M9" s="1"/>
        <tr r="M9" s="10"/>
      </tp>
      <tp>
        <v>0</v>
        <stp/>
        <stp>rtd-nuodb</stp>
        <stp>quote_day_history_yahoo</stp>
        <stp>ORCL</stp>
        <stp>42101</stp>
        <stp>Change</stp>
        <tr r="G9" s="1"/>
        <tr r="G9" s="10"/>
      </tp>
      <tp>
        <v>42101.883465983796</v>
        <stp/>
        <stp>rtd-nuodb</stp>
        <stp>quote_day_history_yahoo</stp>
        <stp>YHOO</stp>
        <stp>42101</stp>
        <stp>LastUpdateTimeStamp</stp>
        <tr r="M10" s="1"/>
        <tr r="M10" s="10"/>
      </tp>
      <tp>
        <v>0</v>
        <stp/>
        <stp>rtd-nuodb</stp>
        <stp>fundamentals_day_history_yahoo</stp>
        <stp>FB</stp>
        <stp>42101</stp>
        <stp>DividendPayDate</stp>
        <tr r="AO5" s="6"/>
      </tp>
      <tp t="s">
        <v>NMS</v>
        <stp/>
        <stp>rtd-nuodb</stp>
        <stp>fundamentals_day_history_yahoo</stp>
        <stp>FB</stp>
        <stp>42101</stp>
        <stp>StockExchange</stp>
        <tr r="AW5" s="6"/>
      </tp>
      <tp>
        <v>0</v>
        <stp/>
        <stp>rtd-nuodb</stp>
        <stp>fundamentals_day_history_yahoo</stp>
        <stp>FB</stp>
        <stp>42101</stp>
        <stp>DividendShare</stp>
        <tr r="AM5" s="6"/>
      </tp>
      <tp>
        <v>45.26</v>
        <stp/>
        <stp>rtd-nuodb</stp>
        <stp>fundamentals_day_history_yahoo</stp>
        <stp>MSFT</stp>
        <stp>42101</stp>
        <stp>MA200</stp>
        <tr r="X8" s="6"/>
      </tp>
      <tp>
        <v>3.02</v>
        <stp/>
        <stp>rtd-nuodb</stp>
        <stp>fundamentals_day_history_yahoo</stp>
        <stp>MSFT</stp>
        <stp>42101</stp>
        <stp>ChangeFromYearLow</stp>
        <tr r="T8" s="6"/>
      </tp>
      <tp>
        <v>41.53</v>
        <stp/>
        <stp>rtd-nuodb</stp>
        <stp>fundamentals_day_history_yahoo</stp>
        <stp>MSFT</stp>
        <stp>42101</stp>
        <stp>Last</stp>
        <tr r="F8" s="6"/>
      </tp>
      <tp>
        <v>41.83</v>
        <stp/>
        <stp>rtd-nuodb</stp>
        <stp>fundamentals_day_history_yahoo</stp>
        <stp>ORCL</stp>
        <stp>42101</stp>
        <stp>MA200</stp>
        <tr r="X9" s="6"/>
      </tp>
      <tp>
        <v>82.69</v>
        <stp/>
        <stp>rtd-nuodb</stp>
        <stp>fundamentals_day_history_yahoo</stp>
        <stp>FB</stp>
        <stp>42101</stp>
        <stp>Open</stp>
        <tr r="I5" s="6"/>
      </tp>
      <tp>
        <v>7.14</v>
        <stp/>
        <stp>rtd-nuodb</stp>
        <stp>fundamentals_day_history_yahoo</stp>
        <stp>ORCL</stp>
        <stp>42101</stp>
        <stp>ChangeFromYearLow</stp>
        <tr r="T9" s="6"/>
      </tp>
      <tp>
        <v>249.81</v>
        <stp/>
        <stp>rtd-nuodb</stp>
        <stp>fundamentals_day_history_yahoo</stp>
        <stp>LNKD</stp>
        <stp>42101</stp>
        <stp>Last</stp>
        <tr r="F7" s="6"/>
      </tp>
      <tp>
        <v>42101.883487280094</v>
        <stp/>
        <stp>rtd-nuodb</stp>
        <stp>option_day_history_yahoo</stp>
        <stp>AAPL160115P00100000</stp>
        <stp>42101</stp>
        <stp>LastUpdateTimeStamp</stp>
        <tr r="T6" s="8"/>
      </tp>
      <tp t="s">
        <v>187.61B</v>
        <stp/>
        <stp>rtd-nuodb</stp>
        <stp>fundamentals_day_history_yahoo</stp>
        <stp>ORCL</stp>
        <stp>42101</stp>
        <stp>MarketCap</stp>
        <tr r="AK9" s="6"/>
      </tp>
      <tp>
        <v>42.96</v>
        <stp/>
        <stp>rtd-nuodb</stp>
        <stp>fundamentals_day_history_yahoo</stp>
        <stp>ORCL</stp>
        <stp>42101</stp>
        <stp>Last</stp>
        <tr r="F9" s="6"/>
      </tp>
      <tp>
        <v>542.69000000000005</v>
        <stp/>
        <stp>rtd-nuodb</stp>
        <stp>fundamentals_day_history_yahoo</stp>
        <stp>GOOG</stp>
        <stp>42101</stp>
        <stp>High</stp>
        <tr r="J6" s="6"/>
      </tp>
      <tp>
        <v>54.66</v>
        <stp/>
        <stp>rtd-nuodb</stp>
        <stp>fundamentals_day_history_yahoo</stp>
        <stp>FB</stp>
        <stp>42101</stp>
        <stp>YearLow</stp>
        <tr r="Q5" s="6"/>
      </tp>
      <tp>
        <v>0</v>
        <stp/>
        <stp>rtd-nuodb</stp>
        <stp>fundamentals_day_history_yahoo</stp>
        <stp>FB</stp>
        <stp>42101</stp>
        <stp>DividendYield</stp>
        <tr r="AL5" s="6"/>
      </tp>
      <tp t="s">
        <v>340.70B</v>
        <stp/>
        <stp>rtd-nuodb</stp>
        <stp>fundamentals_day_history_yahoo</stp>
        <stp>MSFT</stp>
        <stp>42101</stp>
        <stp>MarketCap</stp>
        <tr r="AK8" s="6"/>
      </tp>
      <tp>
        <v>-0.01</v>
        <stp/>
        <stp>rtd-nuodb</stp>
        <stp>quote_day_history_yahoo</stp>
        <stp>MSFT</stp>
        <stp>42101</stp>
        <stp>Change</stp>
        <tr r="G8" s="1"/>
        <tr r="G8" s="10"/>
      </tp>
      <tp>
        <v>126.01</v>
        <stp/>
        <stp>rtd-nuodb</stp>
        <stp>fundamentals_day_history_yahoo</stp>
        <stp>AAPL</stp>
        <stp>42101</stp>
        <stp>Last</stp>
        <tr r="F4" s="6"/>
      </tp>
      <tp>
        <v>42101.883464421298</v>
        <stp/>
        <stp>rtd-nuodb</stp>
        <stp>quote_day_history_yahoo</stp>
        <stp>LNKD</stp>
        <stp>42101</stp>
        <stp>LastUpdateTimeStamp</stp>
        <tr r="M7" s="1"/>
        <tr r="M7" s="10"/>
      </tp>
      <tp>
        <v>38.51</v>
        <stp/>
        <stp>rtd-nuodb</stp>
        <stp>fundamentals_day_history_yahoo</stp>
        <stp>MSFT</stp>
        <stp>42101</stp>
        <stp>YearLow</stp>
        <tr r="Q8" s="6"/>
      </tp>
      <tp>
        <v>0</v>
        <stp/>
        <stp>rtd-nuodb</stp>
        <stp>fundamentals_day_history_yahoo</stp>
        <stp>FB</stp>
        <stp>42101</stp>
        <stp>ExDividendDate</stp>
        <tr r="AN5" s="6"/>
      </tp>
      <tp>
        <v>0.5</v>
        <stp/>
        <stp>rtd-nuodb</stp>
        <stp>quote_day_history_yahoo</stp>
        <stp>LNKD</stp>
        <stp>42101</stp>
        <stp>Change</stp>
        <tr r="G7" s="1"/>
        <tr r="G7" s="10"/>
      </tp>
      <tp>
        <v>42101.883456481482</v>
        <stp/>
        <stp>rtd-nuodb</stp>
        <stp>quote_day_history_yahoo</stp>
        <stp>GOOG</stp>
        <stp>42101</stp>
        <stp>LastUpdateTimeStamp</stp>
        <tr r="M6" s="1"/>
        <tr r="M6" s="10"/>
      </tp>
      <tp>
        <v>35012268</v>
        <stp/>
        <stp>rtd-nuodb</stp>
        <stp>quote_day_history_yahoo</stp>
        <stp>AAPL</stp>
        <stp>42101</stp>
        <stp>Volume</stp>
        <tr r="L4" s="1"/>
        <tr r="L4" s="10"/>
      </tp>
      <tp>
        <v>57484300</v>
        <stp/>
        <stp>rtd-nuodb</stp>
        <stp>fundamentals_day_history_yahoo</stp>
        <stp>AAPL</stp>
        <stp>42101</stp>
        <stp>AverageDailyVolume</stp>
        <tr r="AC4" s="6"/>
      </tp>
      <tp>
        <v>42.22</v>
        <stp/>
        <stp>rtd-nuodb</stp>
        <stp>fundamentals_day_history_yahoo</stp>
        <stp>FB</stp>
        <stp>42101</stp>
        <stp>PriceEPSEstCurrentYear</stp>
        <tr r="AS5" s="6"/>
      </tp>
      <tp>
        <v>41.91</v>
        <stp/>
        <stp>rtd-nuodb</stp>
        <stp>fundamentals_day_history_yahoo</stp>
        <stp>MSFT</stp>
        <stp>42101</stp>
        <stp>High</stp>
        <tr r="J8" s="6"/>
      </tp>
      <tp>
        <v>253.53</v>
        <stp/>
        <stp>rtd-nuodb</stp>
        <stp>fundamentals_day_history_yahoo</stp>
        <stp>LNKD</stp>
        <stp>42101</stp>
        <stp>High</stp>
        <tr r="J7" s="6"/>
      </tp>
      <tp t="s">
        <v>6/11/2015</v>
        <stp/>
        <stp>rtd-nuodb</stp>
        <stp>fundamentals_day_history_yahoo</stp>
        <stp>MSFT</stp>
        <stp>42101</stp>
        <stp>DividendPayDate</stp>
        <tr r="AO8" s="6"/>
      </tp>
      <tp>
        <v>0</v>
        <stp/>
        <stp>rtd-nuodb</stp>
        <stp>fundamentals_day_history_yahoo</stp>
        <stp>FB</stp>
        <stp>42101</stp>
        <stp>Notes</stp>
        <tr r="AY5" s="6"/>
      </tp>
      <tp>
        <v>1.1100000000000001</v>
        <stp/>
        <stp>rtd-nuodb</stp>
        <stp>fundamentals_day_history_yahoo</stp>
        <stp>FB</stp>
        <stp>42101</stp>
        <stp>EarningsShare</stp>
        <tr r="AJ5" s="6"/>
      </tp>
      <tp>
        <v>0.61</v>
        <stp/>
        <stp>rtd-nuodb</stp>
        <stp>fundamentals_day_history_yahoo</stp>
        <stp>MSFT</stp>
        <stp>42101</stp>
        <stp>EPSEstNextQuarter</stp>
        <tr r="AH8" s="6"/>
      </tp>
      <tp>
        <v>-0.06</v>
        <stp/>
        <stp>rtd-nuodb</stp>
        <stp>quote_day_history_yahoo</stp>
        <stp>YHOO</stp>
        <stp>42101</stp>
        <stp>Change</stp>
        <tr r="G10" s="1"/>
        <tr r="G10" s="10"/>
      </tp>
      <tp>
        <v>0.26</v>
        <stp/>
        <stp>rtd-nuodb</stp>
        <stp>quote_day_history_yahoo</stp>
        <stp>GOOG</stp>
        <stp>42101</stp>
        <stp>Change</stp>
        <tr r="G6" s="1"/>
        <tr r="G6" s="10"/>
      </tp>
      <tp>
        <v>43.48</v>
        <stp/>
        <stp>rtd-nuodb</stp>
        <stp>fundamentals_day_history_yahoo</stp>
        <stp>ORCL</stp>
        <stp>42101</stp>
        <stp>High</stp>
        <tr r="J9" s="6"/>
      </tp>
      <tp>
        <v>537.02</v>
        <stp/>
        <stp>rtd-nuodb</stp>
        <stp>fundamentals_day_history_yahoo</stp>
        <stp>GOOG</stp>
        <stp>42101</stp>
        <stp>Last</stp>
        <tr r="F6" s="6"/>
      </tp>
      <tp>
        <v>0.62</v>
        <stp/>
        <stp>rtd-nuodb</stp>
        <stp>fundamentals_day_history_yahoo</stp>
        <stp>ORCL</stp>
        <stp>42101</stp>
        <stp>EPSEstNextQuarter</stp>
        <tr r="AH9" s="6"/>
      </tp>
      <tp>
        <v>43.61</v>
        <stp/>
        <stp>rtd-nuodb</stp>
        <stp>fundamentals_day_history_yahoo</stp>
        <stp>YHOO</stp>
        <stp>42101</stp>
        <stp>Last</stp>
        <tr r="F10" s="6"/>
      </tp>
      <tp>
        <v>-1.34</v>
        <stp/>
        <stp>rtd-nuodb</stp>
        <stp>quote_day_history_yahoo</stp>
        <stp>AAPL</stp>
        <stp>42101</stp>
        <stp>Change</stp>
        <tr r="G4" s="1"/>
        <tr r="G4" s="10"/>
      </tp>
      <tp>
        <v>936866</v>
        <stp/>
        <stp>rtd-nuodb</stp>
        <stp>quote_day_history_yahoo</stp>
        <stp>LNKD</stp>
        <stp>42101</stp>
        <stp>Volume</stp>
        <tr r="L7" s="1"/>
        <tr r="L7" s="10"/>
      </tp>
      <tp>
        <v>73.05</v>
        <stp/>
        <stp>rtd-nuodb</stp>
        <stp>fundamentals_day_history_yahoo</stp>
        <stp>AAPL</stp>
        <stp>42101</stp>
        <stp>YearLow</stp>
        <tr r="Q4" s="6"/>
      </tp>
      <tp>
        <v>35.82</v>
        <stp/>
        <stp>rtd-nuodb</stp>
        <stp>fundamentals_day_history_yahoo</stp>
        <stp>ORCL</stp>
        <stp>42101</stp>
        <stp>YearLow</stp>
        <tr r="Q9" s="6"/>
      </tp>
      <tp>
        <v>1449890</v>
        <stp/>
        <stp>rtd-nuodb</stp>
        <stp>fundamentals_day_history_yahoo</stp>
        <stp>LNKD</stp>
        <stp>42101</stp>
        <stp>AverageDailyVolume</stp>
        <tr r="AC7" s="6"/>
      </tp>
      <tp>
        <v>0</v>
        <stp/>
        <stp>rtd-nuodb</stp>
        <stp>fundamentals_day_history_yahoo</stp>
        <stp>GOOG</stp>
        <stp>42101</stp>
        <stp>EPSEstNextQuarter</stp>
        <tr r="AH6" s="6"/>
      </tp>
      <tp>
        <v>-1.5E-3</v>
        <stp/>
        <stp>rtd-nuodb</stp>
        <stp>fundamentals_day_history_yahoo</stp>
        <stp>FB</stp>
        <stp>42101</stp>
        <stp>PercentChange</stp>
        <tr r="H5" s="6"/>
      </tp>
      <tp>
        <v>32.15</v>
        <stp/>
        <stp>rtd-nuodb</stp>
        <stp>fundamentals_day_history_yahoo</stp>
        <stp>YHOO</stp>
        <stp>42101</stp>
        <stp>YearLow</stp>
        <tr r="Q10" s="6"/>
      </tp>
      <tp>
        <v>0.74</v>
        <stp/>
        <stp>rtd-nuodb</stp>
        <stp>fundamentals_day_history_yahoo</stp>
        <stp>LNKD</stp>
        <stp>42101</stp>
        <stp>EPSEstNextQuarter</stp>
        <tr r="AH7" s="6"/>
      </tp>
      <tp>
        <v>42101.883486273146</v>
        <stp/>
        <stp>rtd-nuodb</stp>
        <stp>option_day_history_yahoo</stp>
        <stp>AAPL160115C00150000</stp>
        <stp>42101</stp>
        <stp>LastUpdateTimeStamp</stp>
        <tr r="T5" s="8"/>
      </tp>
      <tp>
        <v>82.32</v>
        <stp/>
        <stp>rtd-nuodb</stp>
        <stp>fundamentals_day_history_yahoo</stp>
        <stp>FB</stp>
        <stp>42101</stp>
        <stp>Last</stp>
        <tr r="F5" s="6"/>
      </tp>
      <tp>
        <v>248.51</v>
        <stp/>
        <stp>rtd-nuodb</stp>
        <stp>fundamentals_day_history_yahoo</stp>
        <stp>LNKD</stp>
        <stp>42101</stp>
        <stp>Open</stp>
        <tr r="I7" s="6"/>
      </tp>
      <tp>
        <v>0.2</v>
        <stp/>
        <stp>rtd-nuodb</stp>
        <stp>fundamentals_day_history_yahoo</stp>
        <stp>YHOO</stp>
        <stp>42101</stp>
        <stp>EPSEstNextQuarter</stp>
        <tr r="AH10" s="6"/>
      </tp>
      <tp t="s">
        <v>733.98B</v>
        <stp/>
        <stp>rtd-nuodb</stp>
        <stp>fundamentals_day_history_yahoo</stp>
        <stp>AAPL</stp>
        <stp>42101</stp>
        <stp>MarketCap</stp>
        <tr r="AK4" s="6"/>
      </tp>
      <tp>
        <v>1299298</v>
        <stp/>
        <stp>rtd-nuodb</stp>
        <stp>quote_day_history_yahoo</stp>
        <stp>GOOG</stp>
        <stp>42101</stp>
        <stp>Volume</stp>
        <tr r="L6" s="1"/>
        <tr r="L6" s="10"/>
      </tp>
      <tp>
        <v>41.5</v>
        <stp/>
        <stp>rtd-nuodb</stp>
        <stp>fundamentals_day_history_yahoo</stp>
        <stp>MSFT</stp>
        <stp>42101</stp>
        <stp>Open</stp>
        <tr r="I8" s="6"/>
      </tp>
      <tp>
        <v>11381967</v>
        <stp/>
        <stp>rtd-nuodb</stp>
        <stp>quote_day_history_yahoo</stp>
        <stp>YHOO</stp>
        <stp>42101</stp>
        <stp>Volume</stp>
        <tr r="L10" s="1"/>
        <tr r="L10" s="10"/>
      </tp>
      <tp t="s">
        <v>2/12/2015</v>
        <stp/>
        <stp>rtd-nuodb</stp>
        <stp>fundamentals_day_history_yahoo</stp>
        <stp>AAPL</stp>
        <stp>42101</stp>
        <stp>DividendPayDate</stp>
        <tr r="AO4" s="6"/>
      </tp>
      <tp>
        <v>1962480</v>
        <stp/>
        <stp>rtd-nuodb</stp>
        <stp>fundamentals_day_history_yahoo</stp>
        <stp>GOOG</stp>
        <stp>42101</stp>
        <stp>AverageDailyVolume</stp>
        <tr r="AC6" s="6"/>
      </tp>
      <tp>
        <v>16839500</v>
        <stp/>
        <stp>rtd-nuodb</stp>
        <stp>fundamentals_day_history_yahoo</stp>
        <stp>YHOO</stp>
        <stp>42101</stp>
        <stp>AverageDailyVolume</stp>
        <tr r="AC10" s="6"/>
      </tp>
      <tp t="s">
        <v>4/28/2015</v>
        <stp/>
        <stp>rtd-nuodb</stp>
        <stp>fundamentals_day_history_yahoo</stp>
        <stp>ORCL</stp>
        <stp>42101</stp>
        <stp>DividendPayDate</stp>
        <tr r="AO9" s="6"/>
      </tp>
      <tp>
        <v>114.08</v>
        <stp/>
        <stp>rtd-nuodb</stp>
        <stp>fundamentals_day_history_yahoo</stp>
        <stp>AAPL</stp>
        <stp>42101</stp>
        <stp>MA200</stp>
        <tr r="X4" s="6"/>
      </tp>
      <tp>
        <v>52.96</v>
        <stp/>
        <stp>rtd-nuodb</stp>
        <stp>fundamentals_day_history_yahoo</stp>
        <stp>AAPL</stp>
        <stp>42101</stp>
        <stp>ChangeFromYearLow</stp>
        <tr r="T4" s="6"/>
      </tp>
      <tp>
        <v>0</v>
        <stp/>
        <stp>rtd-nuodb</stp>
        <stp>fundamentals_day_history_yahoo</stp>
        <stp>YHOO</stp>
        <stp>42101</stp>
        <stp>DividendPayDate</stp>
        <tr r="AO10" s="6"/>
      </tp>
      <tp>
        <v>42101.88347453704</v>
        <stp/>
        <stp>rtd-nuodb</stp>
        <stp>option_day_history_yahoo</stp>
        <stp>AAPL160115C00100000</stp>
        <stp>42101</stp>
        <stp>LastUpdateTimeStamp</stp>
        <tr r="T4" s="8"/>
      </tp>
      <tp>
        <v>42.99</v>
        <stp/>
        <stp>rtd-nuodb</stp>
        <stp>fundamentals_day_history_yahoo</stp>
        <stp>ORCL</stp>
        <stp>42101</stp>
        <stp>Open</stp>
        <tr r="I9" s="6"/>
      </tp>
      <tp>
        <v>540.41999999999996</v>
        <stp/>
        <stp>rtd-nuodb</stp>
        <stp>fundamentals_day_history_yahoo</stp>
        <stp>GOOG</stp>
        <stp>42101</stp>
        <stp>MA200</stp>
        <tr r="X6" s="6"/>
      </tp>
      <tp>
        <v>49.46</v>
        <stp/>
        <stp>rtd-nuodb</stp>
        <stp>fundamentals_day_history_yahoo</stp>
        <stp>GOOG</stp>
        <stp>42101</stp>
        <stp>ChangeFromYearLow</stp>
        <tr r="T6" s="6"/>
      </tp>
      <tp>
        <v>44.22</v>
        <stp/>
        <stp>rtd-nuodb</stp>
        <stp>fundamentals_day_history_yahoo</stp>
        <stp>YHOO</stp>
        <stp>42101</stp>
        <stp>High</stp>
        <tr r="J10" s="6"/>
      </tp>
      <tp>
        <v>231.15</v>
        <stp/>
        <stp>rtd-nuodb</stp>
        <stp>fundamentals_day_history_yahoo</stp>
        <stp>LNKD</stp>
        <stp>42101</stp>
        <stp>MA200</stp>
        <tr r="X7" s="6"/>
      </tp>
      <tp>
        <v>113.79</v>
        <stp/>
        <stp>rtd-nuodb</stp>
        <stp>fundamentals_day_history_yahoo</stp>
        <stp>LNKD</stp>
        <stp>42101</stp>
        <stp>ChangeFromYearLow</stp>
        <tr r="T7" s="6"/>
      </tp>
      <tp>
        <v>127.7</v>
        <stp/>
        <stp>rtd-nuodb</stp>
        <stp>fundamentals_day_history_yahoo</stp>
        <stp>AAPL</stp>
        <stp>42101</stp>
        <stp>Open</stp>
        <tr r="I4" s="6"/>
      </tp>
      <tp>
        <v>8075569</v>
        <stp/>
        <stp>rtd-nuodb</stp>
        <stp>quote_day_history_yahoo</stp>
        <stp>ORCL</stp>
        <stp>42101</stp>
        <stp>Volume</stp>
        <tr r="L9" s="1"/>
        <tr r="L9" s="10"/>
      </tp>
      <tp>
        <v>42101.883458159726</v>
        <stp/>
        <stp>rtd-nuodb</stp>
        <stp>quote_day_history_yahoo</stp>
        <stp>MSFT</stp>
        <stp>42101</stp>
        <stp>LastUpdateTimeStamp</stp>
        <tr r="M8" s="1"/>
        <tr r="M8" s="10"/>
      </tp>
      <tp>
        <v>136.02000000000001</v>
        <stp/>
        <stp>rtd-nuodb</stp>
        <stp>fundamentals_day_history_yahoo</stp>
        <stp>LNKD</stp>
        <stp>42101</stp>
        <stp>YearLow</stp>
        <tr r="Q7" s="6"/>
      </tp>
      <tp>
        <v>14025700</v>
        <stp/>
        <stp>rtd-nuodb</stp>
        <stp>fundamentals_day_history_yahoo</stp>
        <stp>ORCL</stp>
        <stp>42101</stp>
        <stp>AverageDailyVolume</stp>
        <tr r="AC9" s="6"/>
      </tp>
      <tp>
        <v>17467042</v>
        <stp/>
        <stp>rtd-nuodb</stp>
        <stp>fundamentals_day_history_yahoo</stp>
        <stp>FB</stp>
        <stp>42101</stp>
        <stp>Volume</stp>
        <tr r="L5" s="6"/>
      </tp>
      <tp t="s">
        <v>31.26B</v>
        <stp/>
        <stp>rtd-nuodb</stp>
        <stp>fundamentals_day_history_yahoo</stp>
        <stp>LNKD</stp>
        <stp>42101</stp>
        <stp>MarketCap</stp>
        <tr r="AK7" s="6"/>
      </tp>
      <tp>
        <v>487.56</v>
        <stp/>
        <stp>rtd-nuodb</stp>
        <stp>fundamentals_day_history_yahoo</stp>
        <stp>GOOG</stp>
        <stp>42101</stp>
        <stp>YearLow</stp>
        <tr r="Q6" s="6"/>
      </tp>
      <tp t="s">
        <v>365.51B</v>
        <stp/>
        <stp>rtd-nuodb</stp>
        <stp>fundamentals_day_history_yahoo</stp>
        <stp>GOOG</stp>
        <stp>42101</stp>
        <stp>MarketCap</stp>
        <tr r="AK6" s="6"/>
      </tp>
      <tp>
        <v>1.66</v>
        <stp/>
        <stp>rtd-nuodb</stp>
        <stp>fundamentals_day_history_yahoo</stp>
        <stp>AAPL</stp>
        <stp>42101</stp>
        <stp>EPSEstNextQuarter</stp>
        <tr r="AH4" s="6"/>
      </tp>
      <tp>
        <v>83.42</v>
        <stp/>
        <stp>rtd-nuodb</stp>
        <stp>fundamentals_day_history_yahoo</stp>
        <stp>FB</stp>
        <stp>42101</stp>
        <stp>High</stp>
        <tr r="J5" s="6"/>
      </tp>
      <tp t="s">
        <v>40.82B</v>
        <stp/>
        <stp>rtd-nuodb</stp>
        <stp>fundamentals_day_history_yahoo</stp>
        <stp>YHOO</stp>
        <stp>42101</stp>
        <stp>MarketCap</stp>
        <tr r="AK10" s="6"/>
      </tp>
      <tp>
        <v>28809375</v>
        <stp/>
        <stp>rtd-nuodb</stp>
        <stp>quote_day_history_yahoo</stp>
        <stp>MSFT</stp>
        <stp>42101</stp>
        <stp>Volume</stp>
        <tr r="L8" s="1"/>
        <tr r="L8" s="10"/>
      </tp>
      <tp>
        <v>39490100</v>
        <stp/>
        <stp>rtd-nuodb</stp>
        <stp>fundamentals_day_history_yahoo</stp>
        <stp>MSFT</stp>
        <stp>42101</stp>
        <stp>AverageDailyVolume</stp>
        <tr r="AC8" s="6"/>
      </tp>
      <tp>
        <v>0</v>
        <stp/>
        <stp>rtd-nuodb</stp>
        <stp>fundamentals_day_history_yahoo</stp>
        <stp>LNKD</stp>
        <stp>42101</stp>
        <stp>DividendPayDate</stp>
        <tr r="AO7" s="6"/>
      </tp>
      <tp>
        <v>0</v>
        <stp/>
        <stp>rtd-nuodb</stp>
        <stp>fundamentals_day_history_yahoo</stp>
        <stp>GOOG</stp>
        <stp>42101</stp>
        <stp>DividendPayDate</stp>
        <tr r="AO6" s="6"/>
      </tp>
      <tp>
        <v>45.75</v>
        <stp/>
        <stp>rtd-nuodb</stp>
        <stp>fundamentals_day_history_yahoo</stp>
        <stp>YHOO</stp>
        <stp>42101</stp>
        <stp>MA200</stp>
        <tr r="X10" s="6"/>
      </tp>
      <tp>
        <v>11.46</v>
        <stp/>
        <stp>rtd-nuodb</stp>
        <stp>fundamentals_day_history_yahoo</stp>
        <stp>YHOO</stp>
        <stp>42101</stp>
        <stp>ChangeFromYearLow</stp>
        <tr r="T10" s="6"/>
      </tp>
      <tp>
        <v>537.59</v>
        <stp/>
        <stp>rtd-nuodb</stp>
        <stp>fundamentals_day_history_yahoo</stp>
        <stp>GOOG</stp>
        <stp>42101</stp>
        <stp>Open</stp>
        <tr r="I6" s="6"/>
      </tp>
      <tp>
        <v>-0.17019999999999999</v>
        <stp/>
        <stp>rtd-nuodb</stp>
        <stp>fundamentals_day_history_yahoo</stp>
        <stp>MSFT</stp>
        <stp>42101</stp>
        <stp>PercentChangeFromYearHigh</stp>
        <tr r="U8" s="6"/>
      </tp>
      <tp t="s">
        <v>42.94 - 43.48</v>
        <stp/>
        <stp>rtd-nuodb</stp>
        <stp>fundamentals_day_history_yahoo</stp>
        <stp>ORCL</stp>
        <stp>42101</stp>
        <stp>DaysRange</stp>
        <tr r="M9" s="6"/>
      </tp>
      <tp>
        <v>536.77</v>
        <stp/>
        <stp>rtd-nuodb</stp>
        <stp>fundamentals_day_history_yahoo</stp>
        <stp>GOOG</stp>
        <stp>42101</stp>
        <stp>PrevClose</stp>
        <tr r="N6" s="6"/>
      </tp>
      <tp>
        <v>-7.59</v>
        <stp/>
        <stp>rtd-nuodb</stp>
        <stp>fundamentals_day_history_yahoo</stp>
        <stp>AAPL</stp>
        <stp>42101</stp>
        <stp>ChangeFromYearHigh</stp>
        <tr r="S4" s="6"/>
      </tp>
      <tp>
        <v>17.059999999999999</v>
        <stp/>
        <stp>rtd-nuodb</stp>
        <stp>fundamentals_day_history_yahoo</stp>
        <stp>AAPL</stp>
        <stp>42101</stp>
        <stp>PE</stp>
        <tr r="AE4" s="6"/>
      </tp>
      <tp>
        <v>28.9</v>
        <stp/>
        <stp>rtd-nuodb</stp>
        <stp>option_day_history_yahoo</stp>
        <stp>AAPL160115P00150000</stp>
        <stp>42101</stp>
        <stp>Ask</stp>
        <tr r="Q7" s="8"/>
      </tp>
      <tp>
        <v>-8.0299999999999996E-2</v>
        <stp/>
        <stp>rtd-nuodb</stp>
        <stp>fundamentals_day_history_yahoo</stp>
        <stp>ORCL</stp>
        <stp>42101</stp>
        <stp>PercentChangeFromYearHigh</stp>
        <tr r="U9" s="6"/>
      </tp>
      <tp t="s">
        <v>41.31 - 41.91</v>
        <stp/>
        <stp>rtd-nuodb</stp>
        <stp>fundamentals_day_history_yahoo</stp>
        <stp>MSFT</stp>
        <stp>42101</stp>
        <stp>DaysRange</stp>
        <tr r="M8" s="6"/>
      </tp>
      <tp>
        <v>249.31</v>
        <stp/>
        <stp>rtd-nuodb</stp>
        <stp>fundamentals_day_history_yahoo</stp>
        <stp>LNKD</stp>
        <stp>42101</stp>
        <stp>PrevClose</stp>
        <tr r="N7" s="6"/>
      </tp>
      <tp t="s">
        <v/>
        <stp/>
        <stp>rtd-nuodb</stp>
        <stp>fundamentals_day_history_yahoo</stp>
        <stp>FB</stp>
        <stp>42101</stp>
        <stp>RTD_LastMessage</stp>
        <tr r="BA5" s="6"/>
      </tp>
      <tp>
        <v>2.3E-2</v>
        <stp/>
        <stp>rtd-nuodb</stp>
        <stp>fundamentals_day_history_yahoo</stp>
        <stp>FB</stp>
        <stp>42101</stp>
        <stp>PercentChangeFromMA50</stp>
        <tr r="AA5" s="6"/>
      </tp>
      <tp>
        <v>-2.8510000000000002E-3</v>
        <stp/>
        <stp>rtd-nuodb</stp>
        <stp>currencies_day_history_yahoo</stp>
        <stp>USDSEK=X</stp>
        <stp>42102</stp>
        <stp>PercentChange</stp>
        <tr r="H11" s="9"/>
      </tp>
      <tp t="s">
        <v>32.15 - 52.62</v>
        <stp/>
        <stp>rtd-nuodb</stp>
        <stp>fundamentals_day_history_yahoo</stp>
        <stp>YHOO</stp>
        <stp>42101</stp>
        <stp>YearRange</stp>
        <tr r="R10" s="6"/>
      </tp>
      <tp>
        <v>6.02</v>
        <stp/>
        <stp>rtd-nuodb</stp>
        <stp>fundamentals_day_history_yahoo</stp>
        <stp>AAPL</stp>
        <stp>42101</stp>
        <stp>PriceBook</stp>
        <tr r="AQ4" s="6"/>
      </tp>
      <tp>
        <v>2.57</v>
        <stp/>
        <stp>rtd-nuodb</stp>
        <stp>fundamentals_day_history_yahoo</stp>
        <stp>FB</stp>
        <stp>42101</stp>
        <stp>EPSEstNextYear</stp>
        <tr r="AI5" s="6"/>
      </tp>
      <tp>
        <v>46.34</v>
        <stp/>
        <stp>rtd-nuodb</stp>
        <stp>fundamentals_day_history_yahoo</stp>
        <stp>ORCL</stp>
        <stp>42101</stp>
        <stp>OneYearTargetPrice</stp>
        <tr r="AD9" s="6"/>
      </tp>
      <tp>
        <v>7.8472222222222221E-2</v>
        <stp/>
        <stp>rtd-nuodb</stp>
        <stp>currencies_day_history_yahoo</stp>
        <stp>USDJPY=X</stp>
        <stp>42102</stp>
        <stp>LastTradeTime</stp>
        <tr r="E10" s="9"/>
      </tp>
      <tp>
        <v>28.6</v>
        <stp/>
        <stp>rtd-nuodb</stp>
        <stp>option_day_history_yahoo</stp>
        <stp>AAPL160115P00150000</stp>
        <stp>42101</stp>
        <stp>Bid</stp>
        <tr r="P7" s="8"/>
      </tp>
      <tp>
        <v>42.47</v>
        <stp/>
        <stp>rtd-nuodb</stp>
        <stp>fundamentals_day_history_yahoo</stp>
        <stp>MSFT</stp>
        <stp>42101</stp>
        <stp>MA50</stp>
        <tr r="W8" s="6"/>
      </tp>
      <tp>
        <v>3.6159999999999999E-3</v>
        <stp/>
        <stp>rtd-nuodb</stp>
        <stp>currencies_day_history_yahoo</stp>
        <stp>NZDUSD=X</stp>
        <stp>42102</stp>
        <stp>PercentChange</stp>
        <tr r="H7" s="9"/>
      </tp>
      <tp t="s">
        <v>136.02 - 276.18</v>
        <stp/>
        <stp>rtd-nuodb</stp>
        <stp>fundamentals_day_history_yahoo</stp>
        <stp>LNKD</stp>
        <stp>42101</stp>
        <stp>YearRange</stp>
        <tr r="R7" s="6"/>
      </tp>
      <tp>
        <v>1.8E-3</v>
        <stp/>
        <stp>rtd-nuodb</stp>
        <stp>currencies_day_history_yahoo</stp>
        <stp>GBPUSD=X</stp>
        <stp>42102</stp>
        <stp>Change</stp>
        <tr r="G6" s="9"/>
      </tp>
      <tp t="s">
        <v>AAPL</v>
        <stp/>
        <stp>rtd-nuodb</stp>
        <stp>option_day_history_yahoo</stp>
        <stp>AAPL160115C00100000</stp>
        <stp>42101</stp>
        <stp>Symbol</stp>
        <tr r="G4" s="8"/>
      </tp>
      <tp t="s">
        <v>AAPL</v>
        <stp/>
        <stp>rtd-nuodb</stp>
        <stp>option_day_history_yahoo</stp>
        <stp>AAPL160115C00150000</stp>
        <stp>42101</stp>
        <stp>Symbol</stp>
        <tr r="G5" s="8"/>
      </tp>
      <tp>
        <v>248.51</v>
        <stp/>
        <stp>rtd-nuodb</stp>
        <stp>quote_day_history_yahoo</stp>
        <stp>LNKD</stp>
        <stp>42101</stp>
        <stp>Low</stp>
        <tr r="K7" s="1"/>
        <tr r="K7" s="10"/>
      </tp>
      <tp t="s">
        <v>AAPL</v>
        <stp/>
        <stp>rtd-nuodb</stp>
        <stp>option_day_history_yahoo</stp>
        <stp>AAPL160115P00100000</stp>
        <stp>42101</stp>
        <stp>Symbol</stp>
        <tr r="G6" s="8"/>
      </tp>
      <tp t="s">
        <v>AAPL</v>
        <stp/>
        <stp>rtd-nuodb</stp>
        <stp>option_day_history_yahoo</stp>
        <stp>AAPL160115P00150000</stp>
        <stp>42101</stp>
        <stp>Symbol</stp>
        <tr r="G7" s="8"/>
      </tp>
      <tp>
        <v>261.99</v>
        <stp/>
        <stp>rtd-nuodb</stp>
        <stp>fundamentals_day_history_yahoo</stp>
        <stp>LNKD</stp>
        <stp>42101</stp>
        <stp>MA50</stp>
        <tr r="W7" s="6"/>
      </tp>
      <tp t="s">
        <v>487.56 - 599.65</v>
        <stp/>
        <stp>rtd-nuodb</stp>
        <stp>fundamentals_day_history_yahoo</stp>
        <stp>GOOG</stp>
        <stp>42101</stp>
        <stp>YearRange</stp>
        <tr r="R6" s="6"/>
      </tp>
      <tp>
        <v>3</v>
        <stp/>
        <stp>rtd-nuodb</stp>
        <stp>option_day_history_yahoo</stp>
        <stp>AAPL160115P00100000</stp>
        <stp>42101</stp>
        <stp>Ask</stp>
        <tr r="Q6" s="8"/>
      </tp>
      <tp>
        <v>43.31</v>
        <stp/>
        <stp>rtd-nuodb</stp>
        <stp>fundamentals_day_history_yahoo</stp>
        <stp>ORCL</stp>
        <stp>42101</stp>
        <stp>MA50</stp>
        <tr r="W9" s="6"/>
      </tp>
      <tp>
        <v>2.38</v>
        <stp/>
        <stp>rtd-nuodb</stp>
        <stp>fundamentals_day_history_yahoo</stp>
        <stp>MSFT</stp>
        <stp>42101</stp>
        <stp>EPSEstCurrentYear</stp>
        <tr r="AG8" s="6"/>
      </tp>
      <tp>
        <v>2.3E-3</v>
        <stp/>
        <stp>rtd-nuodb</stp>
        <stp>currencies_day_history_yahoo</stp>
        <stp>EURUSD=X</stp>
        <stp>42102</stp>
        <stp>Change</stp>
        <tr r="G5" s="9"/>
      </tp>
      <tp>
        <v>2.95</v>
        <stp/>
        <stp>rtd-nuodb</stp>
        <stp>option_day_history_yahoo</stp>
        <stp>AAPL160115P00100000</stp>
        <stp>42101</stp>
        <stp>Bid</stp>
        <tr r="P6" s="8"/>
      </tp>
      <tp>
        <v>2.87</v>
        <stp/>
        <stp>rtd-nuodb</stp>
        <stp>fundamentals_day_history_yahoo</stp>
        <stp>ORCL</stp>
        <stp>42101</stp>
        <stp>EPSEstCurrentYear</stp>
        <tr r="AG9" s="6"/>
      </tp>
      <tp>
        <v>43.67</v>
        <stp/>
        <stp>rtd-nuodb</stp>
        <stp>fundamentals_day_history_yahoo</stp>
        <stp>YHOO</stp>
        <stp>42101</stp>
        <stp>PrevClose</stp>
        <tr r="N10" s="6"/>
      </tp>
      <tp>
        <v>21.17</v>
        <stp/>
        <stp>rtd-nuodb</stp>
        <stp>fundamentals_day_history_yahoo</stp>
        <stp>AAPL</stp>
        <stp>42101</stp>
        <stp>BookValue</stp>
        <tr r="AP4" s="6"/>
      </tp>
      <tp>
        <v>46.97</v>
        <stp/>
        <stp>rtd-nuodb</stp>
        <stp>fundamentals_day_history_yahoo</stp>
        <stp>MSFT</stp>
        <stp>42101</stp>
        <stp>OneYearTargetPrice</stp>
        <tr r="AD8" s="6"/>
      </tp>
      <tp>
        <v>536</v>
        <stp/>
        <stp>rtd-nuodb</stp>
        <stp>quote_day_history_yahoo</stp>
        <stp>GOOG</stp>
        <stp>42101</stp>
        <stp>Low</stp>
        <tr r="K6" s="1"/>
        <tr r="K6" s="10"/>
      </tp>
      <tp>
        <v>3.71</v>
        <stp/>
        <stp>rtd-nuodb</stp>
        <stp>fundamentals_day_history_yahoo</stp>
        <stp>AAPL</stp>
        <stp>42101</stp>
        <stp>PriceSales</stp>
        <tr r="AR4" s="6"/>
      </tp>
      <tp>
        <v>126.93</v>
        <stp/>
        <stp>rtd-nuodb</stp>
        <stp>fundamentals_day_history_yahoo</stp>
        <stp>AAPL</stp>
        <stp>42101</stp>
        <stp>MA50</stp>
        <tr r="W4" s="6"/>
      </tp>
      <tp>
        <v>26.59</v>
        <stp/>
        <stp>rtd-nuodb</stp>
        <stp>fundamentals_day_history_yahoo</stp>
        <stp>LNKD</stp>
        <stp>42101</stp>
        <stp>BookValue</stp>
        <tr r="AP7" s="6"/>
      </tp>
      <tp>
        <v>0.21</v>
        <stp/>
        <stp>rtd-nuodb</stp>
        <stp>option_day_history_yahoo</stp>
        <stp>AAPL160115P00100000</stp>
        <stp>42101</stp>
        <stp>Change</stp>
        <tr r="M6" s="8"/>
      </tp>
      <tp>
        <v>-1.2</v>
        <stp/>
        <stp>rtd-nuodb</stp>
        <stp>option_day_history_yahoo</stp>
        <stp>AAPL160115P00150000</stp>
        <stp>42101</stp>
        <stp>Change</stp>
        <tr r="M7" s="8"/>
      </tp>
      <tp>
        <v>-1.1000000000000001</v>
        <stp/>
        <stp>rtd-nuodb</stp>
        <stp>option_day_history_yahoo</stp>
        <stp>AAPL160115C00100000</stp>
        <stp>42101</stp>
        <stp>Change</stp>
        <tr r="M4" s="8"/>
      </tp>
      <tp>
        <v>-0.34</v>
        <stp/>
        <stp>rtd-nuodb</stp>
        <stp>option_day_history_yahoo</stp>
        <stp>AAPL160115C00150000</stp>
        <stp>42101</stp>
        <stp>Change</stp>
        <tr r="M5" s="8"/>
      </tp>
      <tp t="s">
        <v/>
        <stp/>
        <stp>rtd-nuodb</stp>
        <stp>currencies_day_history_yahoo</stp>
        <stp>NZDUSD=X</stp>
        <stp>42102</stp>
        <stp>RTD_LastMessage</stp>
        <tr r="M7" s="9"/>
      </tp>
      <tp t="s">
        <v/>
        <stp/>
        <stp>rtd-nuodb</stp>
        <stp>currencies_day_history_yahoo</stp>
        <stp>GBPUSD=X</stp>
        <stp>42102</stp>
        <stp>RTD_LastMessage</stp>
        <tr r="M6" s="9"/>
      </tp>
      <tp>
        <v>153.63999999999999</v>
        <stp/>
        <stp>rtd-nuodb</stp>
        <stp>fundamentals_day_history_yahoo</stp>
        <stp>GOOG</stp>
        <stp>42101</stp>
        <stp>BookValue</stp>
        <tr r="AP6" s="6"/>
      </tp>
      <tp t="s">
        <v/>
        <stp/>
        <stp>rtd-nuodb</stp>
        <stp>currencies_day_history_yahoo</stp>
        <stp>EURUSD=X</stp>
        <stp>42102</stp>
        <stp>RTD_LastMessage</stp>
        <tr r="M5" s="9"/>
      </tp>
      <tp t="s">
        <v/>
        <stp/>
        <stp>rtd-nuodb</stp>
        <stp>currencies_day_history_yahoo</stp>
        <stp>AUDUSD=X</stp>
        <stp>42102</stp>
        <stp>RTD_LastMessage</stp>
        <tr r="M4" s="9"/>
      </tp>
      <tp>
        <v>290.70999999999998</v>
        <stp/>
        <stp>rtd-nuodb</stp>
        <stp>fundamentals_day_history_yahoo</stp>
        <stp>LNKD</stp>
        <stp>42101</stp>
        <stp>OneYearTargetPrice</stp>
        <tr r="AD7" s="6"/>
      </tp>
      <tp>
        <v>2.0990000000000002E-3</v>
        <stp/>
        <stp>rtd-nuodb</stp>
        <stp>currencies_day_history_yahoo</stp>
        <stp>EURUSD=X</stp>
        <stp>42102</stp>
        <stp>PercentChange</stp>
        <tr r="H5" s="9"/>
      </tp>
      <tp>
        <v>2.0609999999999999E-3</v>
        <stp/>
        <stp>rtd-nuodb</stp>
        <stp>currencies_day_history_yahoo</stp>
        <stp>AUDUSD=X</stp>
        <stp>42102</stp>
        <stp>PercentChange</stp>
        <tr r="H4" s="9"/>
      </tp>
      <tp>
        <v>1.06</v>
        <stp/>
        <stp>rtd-nuodb</stp>
        <stp>fundamentals_day_history_yahoo</stp>
        <stp>YHOO</stp>
        <stp>42101</stp>
        <stp>PriceBook</stp>
        <tr r="AQ10" s="6"/>
      </tp>
      <tp t="s">
        <v>73.05 - 133.60</v>
        <stp/>
        <stp>rtd-nuodb</stp>
        <stp>fundamentals_day_history_yahoo</stp>
        <stp>AAPL</stp>
        <stp>42101</stp>
        <stp>YearRange</stp>
        <tr r="R4" s="6"/>
      </tp>
      <tp>
        <v>3.49</v>
        <stp/>
        <stp>rtd-nuodb</stp>
        <stp>fundamentals_day_history_yahoo</stp>
        <stp>GOOG</stp>
        <stp>42101</stp>
        <stp>PriceBook</stp>
        <tr r="AQ6" s="6"/>
      </tp>
      <tp>
        <v>0</v>
        <stp/>
        <stp>rtd-nuodb</stp>
        <stp>fundamentals_day_history_yahoo</stp>
        <stp>AAPL</stp>
        <stp>42101</stp>
        <stp>Commission</stp>
        <tr r="AX4" s="6"/>
      </tp>
      <tp>
        <v>125.98</v>
        <stp/>
        <stp>rtd-nuodb</stp>
        <stp>quote_day_history_yahoo</stp>
        <stp>AAPL</stp>
        <stp>42101</stp>
        <stp>Low</stp>
        <tr r="K4" s="1"/>
        <tr r="K4" s="10"/>
      </tp>
      <tp>
        <v>42.94</v>
        <stp/>
        <stp>rtd-nuodb</stp>
        <stp>quote_day_history_yahoo</stp>
        <stp>ORCL</stp>
        <stp>42101</stp>
        <stp>Low</stp>
        <tr r="K9" s="1"/>
        <tr r="K9" s="10"/>
      </tp>
      <tp>
        <v>-1.5349999999999999E-3</v>
        <stp/>
        <stp>rtd-nuodb</stp>
        <stp>currencies_day_history_yahoo</stp>
        <stp>USDCAD=X</stp>
        <stp>42102</stp>
        <stp>PercentChange</stp>
        <tr r="H8" s="9"/>
      </tp>
      <tp>
        <v>9.3699999999999992</v>
        <stp/>
        <stp>rtd-nuodb</stp>
        <stp>fundamentals_day_history_yahoo</stp>
        <stp>LNKD</stp>
        <stp>42101</stp>
        <stp>PriceBook</stp>
        <tr r="AQ7" s="6"/>
      </tp>
      <tp>
        <v>553.49</v>
        <stp/>
        <stp>rtd-nuodb</stp>
        <stp>fundamentals_day_history_yahoo</stp>
        <stp>GOOG</stp>
        <stp>42101</stp>
        <stp>MA50</stp>
        <tr r="W6" s="6"/>
      </tp>
      <tp>
        <v>41.35</v>
        <stp/>
        <stp>rtd-nuodb</stp>
        <stp>fundamentals_day_history_yahoo</stp>
        <stp>YHOO</stp>
        <stp>42101</stp>
        <stp>BookValue</stp>
        <tr r="AP10" s="6"/>
      </tp>
      <tp>
        <v>127.35</v>
        <stp/>
        <stp>rtd-nuodb</stp>
        <stp>fundamentals_day_history_yahoo</stp>
        <stp>AAPL</stp>
        <stp>42101</stp>
        <stp>PrevClose</stp>
        <tr r="N4" s="6"/>
      </tp>
      <tp>
        <v>1.1000000000000001</v>
        <stp/>
        <stp>rtd-nuodb</stp>
        <stp>fundamentals_day_history_yahoo</stp>
        <stp>AAPL</stp>
        <stp>42101</stp>
        <stp>ShortRatio</stp>
        <tr r="O4" s="6"/>
      </tp>
      <tp t="s">
        <v/>
        <stp/>
        <stp>rtd-nuodb</stp>
        <stp>fundamentals_day_history_yahoo</stp>
        <stp>MSFT</stp>
        <stp>42101</stp>
        <stp>RTD_LastMessage</stp>
        <tr r="BA8" s="6"/>
      </tp>
      <tp>
        <v>645</v>
        <stp/>
        <stp>rtd-nuodb</stp>
        <stp>fundamentals_day_history_yahoo</stp>
        <stp>GOOG</stp>
        <stp>42101</stp>
        <stp>OneYearTargetPrice</stp>
        <tr r="AD6" s="6"/>
      </tp>
      <tp>
        <v>57.61</v>
        <stp/>
        <stp>rtd-nuodb</stp>
        <stp>fundamentals_day_history_yahoo</stp>
        <stp>YHOO</stp>
        <stp>42101</stp>
        <stp>OneYearTargetPrice</stp>
        <tr r="AD10" s="6"/>
      </tp>
      <tp>
        <v>0.10460000000000001</v>
        <stp/>
        <stp>rtd-nuodb</stp>
        <stp>fundamentals_day_history_yahoo</stp>
        <stp>AAPL</stp>
        <stp>42101</stp>
        <stp>PercentChangeFromMA200</stp>
        <tr r="AB4" s="6"/>
      </tp>
      <tp>
        <v>-1.1540000000000001E-3</v>
        <stp/>
        <stp>rtd-nuodb</stp>
        <stp>currencies_day_history_yahoo</stp>
        <stp>USDCHF=X</stp>
        <stp>42102</stp>
        <stp>PercentChange</stp>
        <tr r="H9" s="9"/>
      </tp>
      <tp t="s">
        <v/>
        <stp/>
        <stp>rtd-nuodb</stp>
        <stp>currencies_day_history_yahoo</stp>
        <stp>USDSEK=X</stp>
        <stp>42102</stp>
        <stp>RTD_LastMessage</stp>
        <tr r="M11" s="9"/>
      </tp>
      <tp>
        <v>9.166666666666666E-2</v>
        <stp/>
        <stp>rtd-nuodb</stp>
        <stp>currencies_day_history_yahoo</stp>
        <stp>GBPUSD=X</stp>
        <stp>42102</stp>
        <stp>LastTradeTime</stp>
        <tr r="E6" s="9"/>
      </tp>
      <tp>
        <v>150</v>
        <stp/>
        <stp>rtd-nuodb</stp>
        <stp>option_day_history_yahoo</stp>
        <stp>AAPL160115C00150000</stp>
        <stp>42101</stp>
        <stp>Strike</stp>
        <tr r="J5" s="8"/>
      </tp>
      <tp>
        <v>100</v>
        <stp/>
        <stp>rtd-nuodb</stp>
        <stp>option_day_history_yahoo</stp>
        <stp>AAPL160115C00100000</stp>
        <stp>42101</stp>
        <stp>Strike</stp>
        <tr r="J4" s="8"/>
      </tp>
      <tp>
        <v>150</v>
        <stp/>
        <stp>rtd-nuodb</stp>
        <stp>option_day_history_yahoo</stp>
        <stp>AAPL160115P00150000</stp>
        <stp>42101</stp>
        <stp>Strike</stp>
        <tr r="J7" s="8"/>
      </tp>
      <tp>
        <v>43.56</v>
        <stp/>
        <stp>rtd-nuodb</stp>
        <stp>quote_day_history_yahoo</stp>
        <stp>YHOO</stp>
        <stp>42101</stp>
        <stp>Low</stp>
        <tr r="K10" s="1"/>
        <tr r="K10" s="10"/>
      </tp>
      <tp>
        <v>100</v>
        <stp/>
        <stp>rtd-nuodb</stp>
        <stp>option_day_history_yahoo</stp>
        <stp>AAPL160115P00100000</stp>
        <stp>42101</stp>
        <stp>Strike</stp>
        <tr r="J6" s="8"/>
      </tp>
      <tp>
        <v>-1.2880000000000001E-3</v>
        <stp/>
        <stp>rtd-nuodb</stp>
        <stp>currencies_day_history_yahoo</stp>
        <stp>USDJPY=X</stp>
        <stp>42102</stp>
        <stp>PercentChange</stp>
        <tr r="H10" s="9"/>
      </tp>
      <tp>
        <v>43.95</v>
        <stp/>
        <stp>rtd-nuodb</stp>
        <stp>fundamentals_day_history_yahoo</stp>
        <stp>YHOO</stp>
        <stp>42101</stp>
        <stp>MA50</stp>
        <tr r="W10" s="6"/>
      </tp>
      <tp>
        <v>-0.155</v>
        <stp/>
        <stp>rtd-nuodb</stp>
        <stp>currencies_day_history_yahoo</stp>
        <stp>USDJPY=X</stp>
        <stp>42102</stp>
        <stp>Change</stp>
        <tr r="G10" s="9"/>
      </tp>
      <tp>
        <v>-1.9E-3</v>
        <stp/>
        <stp>rtd-nuodb</stp>
        <stp>currencies_day_history_yahoo</stp>
        <stp>USDCAD=X</stp>
        <stp>42102</stp>
        <stp>Change</stp>
        <tr r="G8" s="9"/>
      </tp>
      <tp>
        <v>-1.1000000000000001E-3</v>
        <stp/>
        <stp>rtd-nuodb</stp>
        <stp>currencies_day_history_yahoo</stp>
        <stp>USDCHF=X</stp>
        <stp>42102</stp>
        <stp>Change</stp>
        <tr r="G9" s="9"/>
      </tp>
      <tp>
        <v>3.72</v>
        <stp/>
        <stp>rtd-nuodb</stp>
        <stp>fundamentals_day_history_yahoo</stp>
        <stp>MSFT</stp>
        <stp>42101</stp>
        <stp>PriceBook</stp>
        <tr r="AQ8" s="6"/>
      </tp>
      <tp>
        <v>-2.4799999999999999E-2</v>
        <stp/>
        <stp>rtd-nuodb</stp>
        <stp>currencies_day_history_yahoo</stp>
        <stp>USDSEK=X</stp>
        <stp>42102</stp>
        <stp>Change</stp>
        <tr r="G11" s="9"/>
      </tp>
      <tp>
        <v>1.6000000000000001E-3</v>
        <stp/>
        <stp>rtd-nuodb</stp>
        <stp>currencies_day_history_yahoo</stp>
        <stp>AUDUSD=X</stp>
        <stp>42102</stp>
        <stp>Change</stp>
        <tr r="G4" s="9"/>
      </tp>
      <tp>
        <v>2.7000000000000001E-3</v>
        <stp/>
        <stp>rtd-nuodb</stp>
        <stp>currencies_day_history_yahoo</stp>
        <stp>NZDUSD=X</stp>
        <stp>42102</stp>
        <stp>Change</stp>
        <tr r="G7" s="9"/>
      </tp>
      <tp>
        <v>3.9</v>
        <stp/>
        <stp>rtd-nuodb</stp>
        <stp>option_day_history_yahoo</stp>
        <stp>AAPL160115C00150000</stp>
        <stp>42101</stp>
        <stp>Bid</stp>
        <tr r="P5" s="8"/>
      </tp>
      <tp>
        <v>7.8472222222222221E-2</v>
        <stp/>
        <stp>rtd-nuodb</stp>
        <stp>currencies_day_history_yahoo</stp>
        <stp>USDSEK=X</stp>
        <stp>42102</stp>
        <stp>LastTradeTime</stp>
        <tr r="E11" s="9"/>
      </tp>
      <tp>
        <v>3.91</v>
        <stp/>
        <stp>rtd-nuodb</stp>
        <stp>fundamentals_day_history_yahoo</stp>
        <stp>ORCL</stp>
        <stp>42101</stp>
        <stp>PriceBook</stp>
        <tr r="AQ9" s="6"/>
      </tp>
      <tp>
        <v>1.6</v>
        <stp/>
        <stp>rtd-nuodb</stp>
        <stp>fundamentals_day_history_yahoo</stp>
        <stp>GOOG</stp>
        <stp>42101</stp>
        <stp>ShortRatio</stp>
        <tr r="O6" s="6"/>
      </tp>
      <tp>
        <v>2.2000000000000002</v>
        <stp/>
        <stp>rtd-nuodb</stp>
        <stp>fundamentals_day_history_yahoo</stp>
        <stp>YHOO</stp>
        <stp>42101</stp>
        <stp>ShortRatio</stp>
        <tr r="O10" s="6"/>
      </tp>
      <tp>
        <v>3.65</v>
        <stp/>
        <stp>rtd-nuodb</stp>
        <stp>fundamentals_day_history_yahoo</stp>
        <stp>MSFT</stp>
        <stp>42101</stp>
        <stp>PriceSales</stp>
        <tr r="AR8" s="6"/>
      </tp>
      <tp>
        <v>139.59</v>
        <stp/>
        <stp>rtd-nuodb</stp>
        <stp>fundamentals_day_history_yahoo</stp>
        <stp>AAPL</stp>
        <stp>42101</stp>
        <stp>OneYearTargetPrice</stp>
        <tr r="AD4" s="6"/>
      </tp>
      <tp>
        <v>-4.6900000000000004E-2</v>
        <stp/>
        <stp>rtd-nuodb</stp>
        <stp>fundamentals_day_history_yahoo</stp>
        <stp>YHOO</stp>
        <stp>42101</stp>
        <stp>PercentChangeFromMA200</stp>
        <tr r="AB10" s="6"/>
      </tp>
      <tp>
        <v>-6.3E-3</v>
        <stp/>
        <stp>rtd-nuodb</stp>
        <stp>fundamentals_day_history_yahoo</stp>
        <stp>GOOG</stp>
        <stp>42101</stp>
        <stp>PercentChangeFromMA200</stp>
        <tr r="AB6" s="6"/>
      </tp>
      <tp>
        <v>-5.6799999999999996E-2</v>
        <stp/>
        <stp>rtd-nuodb</stp>
        <stp>fundamentals_day_history_yahoo</stp>
        <stp>AAPL</stp>
        <stp>42101</stp>
        <stp>PercentChangeFromYearHigh</stp>
        <tr r="U4" s="6"/>
      </tp>
      <tp t="s">
        <v>125.98 - 128.12</v>
        <stp/>
        <stp>rtd-nuodb</stp>
        <stp>fundamentals_day_history_yahoo</stp>
        <stp>AAPL</stp>
        <stp>42101</stp>
        <stp>DaysRange</stp>
        <tr r="M4" s="6"/>
      </tp>
      <tp>
        <v>0</v>
        <stp/>
        <stp>rtd-nuodb</stp>
        <stp>fundamentals_day_history_yahoo</stp>
        <stp>YHOO</stp>
        <stp>42101</stp>
        <stp>Commission</stp>
        <tr r="AX10" s="6"/>
      </tp>
      <tp>
        <v>-3.75</v>
        <stp/>
        <stp>rtd-nuodb</stp>
        <stp>fundamentals_day_history_yahoo</stp>
        <stp>ORCL</stp>
        <stp>42101</stp>
        <stp>ChangeFromYearHigh</stp>
        <tr r="S9" s="6"/>
      </tp>
      <tp>
        <v>360</v>
        <stp/>
        <stp>rtd-nuodb</stp>
        <stp>option_day_history_yahoo</stp>
        <stp>AAPL160115C00150000</stp>
        <stp>42101</stp>
        <stp>Volume</stp>
        <tr r="R5" s="8"/>
      </tp>
      <tp>
        <v>0</v>
        <stp/>
        <stp>rtd-nuodb</stp>
        <stp>fundamentals_day_history_yahoo</stp>
        <stp>GOOG</stp>
        <stp>42101</stp>
        <stp>Commission</stp>
        <tr r="AX6" s="6"/>
      </tp>
      <tp>
        <v>545</v>
        <stp/>
        <stp>rtd-nuodb</stp>
        <stp>option_day_history_yahoo</stp>
        <stp>AAPL160115C00100000</stp>
        <stp>42101</stp>
        <stp>Volume</stp>
        <tr r="R4" s="8"/>
      </tp>
      <tp>
        <v>17.940000000000001</v>
        <stp/>
        <stp>rtd-nuodb</stp>
        <stp>fundamentals_day_history_yahoo</stp>
        <stp>ORCL</stp>
        <stp>42101</stp>
        <stp>PE</stp>
        <tr r="AE9" s="6"/>
      </tp>
      <tp>
        <v>40</v>
        <stp/>
        <stp>rtd-nuodb</stp>
        <stp>option_day_history_yahoo</stp>
        <stp>AAPL160115P00150000</stp>
        <stp>42101</stp>
        <stp>Volume</stp>
        <tr r="R7" s="8"/>
      </tp>
      <tp>
        <v>1901</v>
        <stp/>
        <stp>rtd-nuodb</stp>
        <stp>option_day_history_yahoo</stp>
        <stp>AAPL160115P00100000</stp>
        <stp>42101</stp>
        <stp>Volume</stp>
        <tr r="R6" s="8"/>
      </tp>
      <tp>
        <v>4</v>
        <stp/>
        <stp>rtd-nuodb</stp>
        <stp>option_day_history_yahoo</stp>
        <stp>AAPL160115C00150000</stp>
        <stp>42101</stp>
        <stp>Ask</stp>
        <tr r="Q5" s="8"/>
      </tp>
      <tp>
        <v>8.64</v>
        <stp/>
        <stp>rtd-nuodb</stp>
        <stp>fundamentals_day_history_yahoo</stp>
        <stp>AAPL</stp>
        <stp>42101</stp>
        <stp>EPSEstCurrentYear</stp>
        <tr r="AG4" s="6"/>
      </tp>
      <tp>
        <v>11</v>
        <stp/>
        <stp>rtd-nuodb</stp>
        <stp>fundamentals_day_history_yahoo</stp>
        <stp>ORCL</stp>
        <stp>42101</stp>
        <stp>BookValue</stp>
        <tr r="AP9" s="6"/>
      </tp>
      <tp>
        <v>41.31</v>
        <stp/>
        <stp>rtd-nuodb</stp>
        <stp>quote_day_history_yahoo</stp>
        <stp>MSFT</stp>
        <stp>42101</stp>
        <stp>Low</stp>
        <tr r="K8" s="1"/>
        <tr r="K8" s="10"/>
      </tp>
      <tp>
        <v>80.47</v>
        <stp/>
        <stp>rtd-nuodb</stp>
        <stp>fundamentals_day_history_yahoo</stp>
        <stp>FB</stp>
        <stp>42101</stp>
        <stp>MA50</stp>
        <tr r="W5" s="6"/>
      </tp>
      <tp>
        <v>4.83</v>
        <stp/>
        <stp>rtd-nuodb</stp>
        <stp>fundamentals_day_history_yahoo</stp>
        <stp>ORCL</stp>
        <stp>42101</stp>
        <stp>PriceSales</stp>
        <tr r="AR9" s="6"/>
      </tp>
      <tp>
        <v>11.18</v>
        <stp/>
        <stp>rtd-nuodb</stp>
        <stp>fundamentals_day_history_yahoo</stp>
        <stp>MSFT</stp>
        <stp>42101</stp>
        <stp>BookValue</stp>
        <tr r="AP8" s="6"/>
      </tp>
      <tp>
        <v>3.8</v>
        <stp/>
        <stp>rtd-nuodb</stp>
        <stp>fundamentals_day_history_yahoo</stp>
        <stp>LNKD</stp>
        <stp>42101</stp>
        <stp>ShortRatio</stp>
        <tr r="O7" s="6"/>
      </tp>
      <tp t="s">
        <v/>
        <stp/>
        <stp>rtd-nuodb</stp>
        <stp>fundamentals_day_history_yahoo</stp>
        <stp>YHOO</stp>
        <stp>42101</stp>
        <stp>RTD_LastMessage</stp>
        <tr r="BA10" s="6"/>
      </tp>
      <tp>
        <v>8.0700000000000008E-2</v>
        <stp/>
        <stp>rtd-nuodb</stp>
        <stp>fundamentals_day_history_yahoo</stp>
        <stp>LNKD</stp>
        <stp>42101</stp>
        <stp>PercentChangeFromMA200</stp>
        <tr r="AB7" s="6"/>
      </tp>
      <tp>
        <v>28.1</v>
        <stp/>
        <stp>rtd-nuodb</stp>
        <stp>option_day_history_yahoo</stp>
        <stp>AAPL160115C00100000</stp>
        <stp>42101</stp>
        <stp>Bid</stp>
        <tr r="P4" s="8"/>
      </tp>
      <tp t="s">
        <v/>
        <stp/>
        <stp>rtd-nuodb</stp>
        <stp>currencies_day_history_yahoo</stp>
        <stp>USDJPY=X</stp>
        <stp>42102</stp>
        <stp>RTD_LastMessage</stp>
        <tr r="M10" s="9"/>
      </tp>
      <tp>
        <v>16.75</v>
        <stp/>
        <stp>rtd-nuodb</stp>
        <stp>fundamentals_day_history_yahoo</stp>
        <stp>MSFT</stp>
        <stp>42101</stp>
        <stp>PE</stp>
        <tr r="AE8" s="6"/>
      </tp>
      <tp t="s">
        <v/>
        <stp/>
        <stp>rtd-nuodb</stp>
        <stp>fundamentals_day_history_yahoo</stp>
        <stp>ORCL</stp>
        <stp>42101</stp>
        <stp>RTD_LastMessage</stp>
        <tr r="BA9" s="6"/>
      </tp>
      <tp>
        <v>-8.52</v>
        <stp/>
        <stp>rtd-nuodb</stp>
        <stp>fundamentals_day_history_yahoo</stp>
        <stp>MSFT</stp>
        <stp>42101</stp>
        <stp>ChangeFromYearHigh</stp>
        <tr r="S8" s="6"/>
      </tp>
      <tp t="s">
        <v/>
        <stp/>
        <stp>rtd-nuodb</stp>
        <stp>fundamentals_day_history_yahoo</stp>
        <stp>AAPL</stp>
        <stp>42101</stp>
        <stp>RTD_LastMessage</stp>
        <tr r="BA4" s="6"/>
      </tp>
      <tp>
        <v>28.25</v>
        <stp/>
        <stp>rtd-nuodb</stp>
        <stp>option_day_history_yahoo</stp>
        <stp>AAPL160115C00100000</stp>
        <stp>42101</stp>
        <stp>Ask</stp>
        <tr r="Q4" s="8"/>
      </tp>
      <tp>
        <v>9.166666666666666E-2</v>
        <stp/>
        <stp>rtd-nuodb</stp>
        <stp>currencies_day_history_yahoo</stp>
        <stp>NZDUSD=X</stp>
        <stp>42102</stp>
        <stp>LastTradeTime</stp>
        <tr r="E7" s="9"/>
      </tp>
      <tp>
        <v>0</v>
        <stp/>
        <stp>rtd-nuodb</stp>
        <stp>fundamentals_day_history_yahoo</stp>
        <stp>LNKD</stp>
        <stp>42101</stp>
        <stp>Commission</stp>
        <tr r="AX7" s="6"/>
      </tp>
      <tp>
        <v>9.166666666666666E-2</v>
        <stp/>
        <stp>rtd-nuodb</stp>
        <stp>currencies_day_history_yahoo</stp>
        <stp>AUDUSD=X</stp>
        <stp>42102</stp>
        <stp>LastTradeTime</stp>
        <tr r="E4" s="9"/>
      </tp>
      <tp t="s">
        <v>35.82 - 46.71</v>
        <stp/>
        <stp>rtd-nuodb</stp>
        <stp>fundamentals_day_history_yahoo</stp>
        <stp>ORCL</stp>
        <stp>42101</stp>
        <stp>YearRange</stp>
        <tr r="R9" s="6"/>
      </tp>
      <tp>
        <v>9.166666666666666E-2</v>
        <stp/>
        <stp>rtd-nuodb</stp>
        <stp>currencies_day_history_yahoo</stp>
        <stp>EURUSD=X</stp>
        <stp>42102</stp>
        <stp>LastTradeTime</stp>
        <tr r="E5" s="9"/>
      </tp>
      <tp>
        <v>2</v>
        <stp/>
        <stp>rtd-nuodb</stp>
        <stp>fundamentals_day_history_yahoo</stp>
        <stp>MSFT</stp>
        <stp>42101</stp>
        <stp>ShortRatio</stp>
        <tr r="O8" s="6"/>
      </tp>
      <tp>
        <v>8.85</v>
        <stp/>
        <stp>rtd-nuodb</stp>
        <stp>fundamentals_day_history_yahoo</stp>
        <stp>YHOO</stp>
        <stp>42101</stp>
        <stp>PriceSales</stp>
        <tr r="AR10" s="6"/>
      </tp>
      <tp>
        <v>5.54</v>
        <stp/>
        <stp>rtd-nuodb</stp>
        <stp>fundamentals_day_history_yahoo</stp>
        <stp>GOOG</stp>
        <stp>42101</stp>
        <stp>PriceSales</stp>
        <tr r="AR6" s="6"/>
      </tp>
      <tp>
        <v>-8.2500000000000004E-2</v>
        <stp/>
        <stp>rtd-nuodb</stp>
        <stp>fundamentals_day_history_yahoo</stp>
        <stp>MSFT</stp>
        <stp>42101</stp>
        <stp>PercentChangeFromMA200</stp>
        <tr r="AB8" s="6"/>
      </tp>
      <tp t="s">
        <v>38.51 - 50.05</v>
        <stp/>
        <stp>rtd-nuodb</stp>
        <stp>fundamentals_day_history_yahoo</stp>
        <stp>MSFT</stp>
        <stp>42101</stp>
        <stp>YearRange</stp>
        <tr r="R8" s="6"/>
      </tp>
      <tp>
        <v>28.92</v>
        <stp/>
        <stp>rtd-nuodb</stp>
        <stp>fundamentals_day_history_yahoo</stp>
        <stp>GOOG</stp>
        <stp>42101</stp>
        <stp>EPSEstCurrentYear</stp>
        <tr r="AG6" s="6"/>
      </tp>
      <tp t="s">
        <v>43.56 - 44.22</v>
        <stp/>
        <stp>rtd-nuodb</stp>
        <stp>fundamentals_day_history_yahoo</stp>
        <stp>YHOO</stp>
        <stp>42101</stp>
        <stp>DaysRange</stp>
        <tr r="M10" s="6"/>
      </tp>
      <tp>
        <v>0</v>
        <stp/>
        <stp>rtd-nuodb</stp>
        <stp>fundamentals_day_history_yahoo</stp>
        <stp>MSFT</stp>
        <stp>42101</stp>
        <stp>Commission</stp>
        <tr r="AX8" s="6"/>
      </tp>
      <tp>
        <v>1.85</v>
        <stp/>
        <stp>rtd-nuodb</stp>
        <stp>fundamentals_day_history_yahoo</stp>
        <stp>FB</stp>
        <stp>42101</stp>
        <stp>ChangeFromMA50</stp>
        <tr r="Y5" s="6"/>
      </tp>
      <tp>
        <v>-0.17120000000000002</v>
        <stp/>
        <stp>rtd-nuodb</stp>
        <stp>fundamentals_day_history_yahoo</stp>
        <stp>YHOO</stp>
        <stp>42101</stp>
        <stp>PercentChangeFromYearHigh</stp>
        <tr r="U10" s="6"/>
      </tp>
      <tp t="s">
        <v>6.23B</v>
        <stp/>
        <stp>rtd-nuodb</stp>
        <stp>fundamentals_day_history_yahoo</stp>
        <stp>FB</stp>
        <stp>42101</stp>
        <stp>EBITDA</stp>
        <tr r="AU5" s="6"/>
      </tp>
      <tp>
        <v>3.04</v>
        <stp/>
        <stp>rtd-nuodb</stp>
        <stp>fundamentals_day_history_yahoo</stp>
        <stp>LNKD</stp>
        <stp>42101</stp>
        <stp>EPSEstCurrentYear</stp>
        <tr r="AG7" s="6"/>
      </tp>
      <tp>
        <v>-26.37</v>
        <stp/>
        <stp>rtd-nuodb</stp>
        <stp>fundamentals_day_history_yahoo</stp>
        <stp>LNKD</stp>
        <stp>42101</stp>
        <stp>ChangeFromYearHigh</stp>
        <tr r="S7" s="6"/>
      </tp>
      <tp>
        <v>0</v>
        <stp/>
        <stp>rtd-nuodb</stp>
        <stp>fundamentals_day_history_yahoo</stp>
        <stp>LNKD</stp>
        <stp>42101</stp>
        <stp>PE</stp>
        <tr r="AE7" s="6"/>
      </tp>
      <tp>
        <v>1.1819999999999999E-3</v>
        <stp/>
        <stp>rtd-nuodb</stp>
        <stp>currencies_day_history_yahoo</stp>
        <stp>GBPUSD=X</stp>
        <stp>42102</stp>
        <stp>PercentChange</stp>
        <tr r="H6" s="9"/>
      </tp>
      <tp>
        <v>-0.10439999999999999</v>
        <stp/>
        <stp>rtd-nuodb</stp>
        <stp>fundamentals_day_history_yahoo</stp>
        <stp>GOOG</stp>
        <stp>42101</stp>
        <stp>PercentChangeFromYearHigh</stp>
        <tr r="U6" s="6"/>
      </tp>
      <tp t="s">
        <v/>
        <stp/>
        <stp>rtd-nuodb</stp>
        <stp>quote_day_history_yahoo</stp>
        <stp>FB</stp>
        <stp>42101</stp>
        <stp>RTD_LastMessage</stp>
        <tr r="N5" s="1"/>
        <tr r="N5" s="10"/>
      </tp>
      <tp t="s">
        <v>248.51 - 253.53</v>
        <stp/>
        <stp>rtd-nuodb</stp>
        <stp>fundamentals_day_history_yahoo</stp>
        <stp>LNKD</stp>
        <stp>42101</stp>
        <stp>DaysRange</stp>
        <tr r="M7" s="6"/>
      </tp>
      <tp>
        <v>7.8472222222222221E-2</v>
        <stp/>
        <stp>rtd-nuodb</stp>
        <stp>currencies_day_history_yahoo</stp>
        <stp>USDCHF=X</stp>
        <stp>42102</stp>
        <stp>LastTradeTime</stp>
        <tr r="E9" s="9"/>
      </tp>
      <tp>
        <v>41.54</v>
        <stp/>
        <stp>rtd-nuodb</stp>
        <stp>fundamentals_day_history_yahoo</stp>
        <stp>MSFT</stp>
        <stp>42101</stp>
        <stp>PrevClose</stp>
        <tr r="N8" s="6"/>
      </tp>
      <tp>
        <v>14.06</v>
        <stp/>
        <stp>rtd-nuodb</stp>
        <stp>fundamentals_day_history_yahoo</stp>
        <stp>LNKD</stp>
        <stp>42101</stp>
        <stp>PriceSales</stp>
        <tr r="AR7" s="6"/>
      </tp>
      <tp>
        <v>-9.5500000000000002E-2</v>
        <stp/>
        <stp>rtd-nuodb</stp>
        <stp>fundamentals_day_history_yahoo</stp>
        <stp>LNKD</stp>
        <stp>42101</stp>
        <stp>PercentChangeFromYearHigh</stp>
        <tr r="U7" s="6"/>
      </tp>
      <tp>
        <v>0.89</v>
        <stp/>
        <stp>rtd-nuodb</stp>
        <stp>fundamentals_day_history_yahoo</stp>
        <stp>YHOO</stp>
        <stp>42101</stp>
        <stp>EPSEstCurrentYear</stp>
        <tr r="AG10" s="6"/>
      </tp>
      <tp t="s">
        <v>536.00 - 542.69</v>
        <stp/>
        <stp>rtd-nuodb</stp>
        <stp>fundamentals_day_history_yahoo</stp>
        <stp>GOOG</stp>
        <stp>42101</stp>
        <stp>DaysRange</stp>
        <tr r="M6" s="6"/>
      </tp>
      <tp>
        <v>42.96</v>
        <stp/>
        <stp>rtd-nuodb</stp>
        <stp>fundamentals_day_history_yahoo</stp>
        <stp>ORCL</stp>
        <stp>42101</stp>
        <stp>PrevClose</stp>
        <tr r="N9" s="6"/>
      </tp>
      <tp>
        <v>2.5</v>
        <stp/>
        <stp>rtd-nuodb</stp>
        <stp>fundamentals_day_history_yahoo</stp>
        <stp>ORCL</stp>
        <stp>42101</stp>
        <stp>ShortRatio</stp>
        <tr r="O9" s="6"/>
      </tp>
      <tp t="s">
        <v/>
        <stp/>
        <stp>rtd-nuodb</stp>
        <stp>fundamentals_day_history_yahoo</stp>
        <stp>GOOG</stp>
        <stp>42101</stp>
        <stp>RTD_LastMessage</stp>
        <tr r="BA6" s="6"/>
      </tp>
      <tp>
        <v>2.7000000000000003E-2</v>
        <stp/>
        <stp>rtd-nuodb</stp>
        <stp>fundamentals_day_history_yahoo</stp>
        <stp>ORCL</stp>
        <stp>42101</stp>
        <stp>PercentChangeFromMA200</stp>
        <tr r="AB9" s="6"/>
      </tp>
      <tp>
        <v>9.166666666666666E-2</v>
        <stp/>
        <stp>rtd-nuodb</stp>
        <stp>currencies_day_history_yahoo</stp>
        <stp>USDCAD=X</stp>
        <stp>42102</stp>
        <stp>LastTradeTime</stp>
        <tr r="E8" s="9"/>
      </tp>
      <tp t="s">
        <v/>
        <stp/>
        <stp>rtd-nuodb</stp>
        <stp>fundamentals_day_history_yahoo</stp>
        <stp>LNKD</stp>
        <stp>42101</stp>
        <stp>RTD_LastMessage</stp>
        <tr r="BA7" s="6"/>
      </tp>
      <tp t="s">
        <v/>
        <stp/>
        <stp>rtd-nuodb</stp>
        <stp>currencies_day_history_yahoo</stp>
        <stp>USDCHF=X</stp>
        <stp>42102</stp>
        <stp>RTD_LastMessage</stp>
        <tr r="M9" s="9"/>
      </tp>
      <tp t="s">
        <v/>
        <stp/>
        <stp>rtd-nuodb</stp>
        <stp>currencies_day_history_yahoo</stp>
        <stp>USDCAD=X</stp>
        <stp>42102</stp>
        <stp>RTD_LastMessage</stp>
        <tr r="M8" s="9"/>
      </tp>
      <tp>
        <v>0</v>
        <stp/>
        <stp>rtd-nuodb</stp>
        <stp>fundamentals_day_history_yahoo</stp>
        <stp>ORCL</stp>
        <stp>42101</stp>
        <stp>Commission</stp>
        <tr r="AX9" s="6"/>
      </tp>
      <tp>
        <v>-62.63</v>
        <stp/>
        <stp>rtd-nuodb</stp>
        <stp>fundamentals_day_history_yahoo</stp>
        <stp>GOOG</stp>
        <stp>42101</stp>
        <stp>ChangeFromYearHigh</stp>
        <tr r="S6" s="6"/>
      </tp>
      <tp>
        <v>-9.01</v>
        <stp/>
        <stp>rtd-nuodb</stp>
        <stp>fundamentals_day_history_yahoo</stp>
        <stp>YHOO</stp>
        <stp>42101</stp>
        <stp>ChangeFromYearHigh</stp>
        <tr r="S10" s="6"/>
      </tp>
      <tp>
        <v>5.86</v>
        <stp/>
        <stp>rtd-nuodb</stp>
        <stp>fundamentals_day_history_yahoo</stp>
        <stp>YHOO</stp>
        <stp>42101</stp>
        <stp>PE</stp>
        <tr r="AE10" s="6"/>
      </tp>
      <tp>
        <v>25.58</v>
        <stp/>
        <stp>rtd-nuodb</stp>
        <stp>fundamentals_day_history_yahoo</stp>
        <stp>GOOG</stp>
        <stp>42101</stp>
        <stp>PE</stp>
        <tr r="AE6" s="6"/>
      </tp>
      <tp>
        <v>248.51</v>
        <stp/>
        <stp>rtd-nuodb</stp>
        <stp>fundamentals_day_history_yahoo</stp>
        <stp>LNKD</stp>
        <stp>42101</stp>
        <stp>Low</stp>
        <tr r="K7" s="6"/>
      </tp>
      <tp>
        <v>42384</v>
        <stp/>
        <stp>rtd-nuodb</stp>
        <stp>option_day_history_yahoo</stp>
        <stp>AAPL160115P00100000</stp>
        <stp>42101</stp>
        <stp>ExpDate</stp>
        <tr r="I6" s="8"/>
      </tp>
      <tp t="s">
        <v/>
        <stp/>
        <stp>rtd-nuodb</stp>
        <stp>option_day_history_yahoo</stp>
        <stp>AAPL160115C00150000</stp>
        <stp>42101</stp>
        <stp>RTD_LastMessage</stp>
        <tr r="U5" s="8"/>
      </tp>
      <tp>
        <v>249.81</v>
        <stp/>
        <stp>rtd-nuodb</stp>
        <stp>quote_day_history_yahoo</stp>
        <stp>LNKD</stp>
        <stp>42101</stp>
        <stp>Last</stp>
        <tr r="F7" s="1"/>
        <tr r="F7" s="10"/>
      </tp>
      <tp t="s">
        <v>2/5/2015</v>
        <stp/>
        <stp>rtd-nuodb</stp>
        <stp>fundamentals_day_history_yahoo</stp>
        <stp>AAPL</stp>
        <stp>42101</stp>
        <stp>ExDividendDate</stp>
        <tr r="AN4" s="6"/>
      </tp>
      <tp>
        <v>41.53</v>
        <stp/>
        <stp>rtd-nuodb</stp>
        <stp>quote_day_history_yahoo</stp>
        <stp>MSFT</stp>
        <stp>42101</stp>
        <stp>Last</stp>
        <tr r="F8" s="1"/>
        <tr r="F8" s="10"/>
      </tp>
      <tp>
        <v>25986600</v>
        <stp/>
        <stp>rtd-nuodb</stp>
        <stp>fundamentals_day_history_yahoo</stp>
        <stp>FB</stp>
        <stp>42101</stp>
        <stp>AverageDailyVolume</stp>
        <tr r="AC5" s="6"/>
      </tp>
      <tp>
        <v>1.2487999999999999</v>
        <stp/>
        <stp>rtd-nuodb</stp>
        <stp>currencies_day_history_yahoo</stp>
        <stp>USDCAD=X</stp>
        <stp>42102</stp>
        <stp>Low</stp>
        <tr r="K8" s="9"/>
      </tp>
      <tp>
        <v>0.96479999999999999</v>
        <stp/>
        <stp>rtd-nuodb</stp>
        <stp>currencies_day_history_yahoo</stp>
        <stp>USDCHF=X</stp>
        <stp>42102</stp>
        <stp>Low</stp>
        <tr r="K9" s="9"/>
      </tp>
      <tp>
        <v>0.66666666666666663</v>
        <stp/>
        <stp>rtd-nuodb</stp>
        <stp>quote_day_history_yahoo</stp>
        <stp>AAPL</stp>
        <stp>42101</stp>
        <stp>LastTradeTime</stp>
        <tr r="E4" s="1"/>
        <tr r="E4" s="10"/>
      </tp>
      <tp>
        <v>0</v>
        <stp/>
        <stp>rtd-nuodb</stp>
        <stp>quote_day_history_yahoo</stp>
        <stp>ORCL</stp>
        <stp>42101</stp>
        <stp>PercentChange</stp>
        <tr r="H9" s="1"/>
        <tr r="H9" s="10"/>
      </tp>
      <tp>
        <v>8075569</v>
        <stp/>
        <stp>rtd-nuodb</stp>
        <stp>fundamentals_day_history_yahoo</stp>
        <stp>ORCL</stp>
        <stp>42101</stp>
        <stp>Volume</stp>
        <tr r="L9" s="6"/>
      </tp>
      <tp>
        <v>82.22</v>
        <stp/>
        <stp>rtd-nuodb</stp>
        <stp>quote_day_history_yahoo</stp>
        <stp>FB</stp>
        <stp>42101</stp>
        <stp>Low</stp>
        <tr r="K5" s="1"/>
        <tr r="K5" s="10"/>
      </tp>
      <tp>
        <v>0.46</v>
        <stp/>
        <stp>rtd-nuodb</stp>
        <stp>fundamentals_day_history_yahoo</stp>
        <stp>FB</stp>
        <stp>42101</stp>
        <stp>EPSEstNextQuarter</stp>
        <tr r="AH5" s="6"/>
      </tp>
      <tp>
        <v>0</v>
        <stp/>
        <stp>rtd-nuodb</stp>
        <stp>fundamentals_day_history_yahoo</stp>
        <stp>MSFT</stp>
        <stp>42101</stp>
        <stp>Notes</stp>
        <tr r="AY8" s="6"/>
      </tp>
      <tp>
        <v>2.48</v>
        <stp/>
        <stp>rtd-nuodb</stp>
        <stp>fundamentals_day_history_yahoo</stp>
        <stp>MSFT</stp>
        <stp>42101</stp>
        <stp>EarningsShare</stp>
        <tr r="AJ8" s="6"/>
      </tp>
      <tp>
        <v>5.0000000000000001E-4</v>
        <stp/>
        <stp>rtd-nuodb</stp>
        <stp>fundamentals_day_history_yahoo</stp>
        <stp>GOOG</stp>
        <stp>42101</stp>
        <stp>PercentChange</stp>
        <tr r="H6" s="6"/>
      </tp>
      <tp>
        <v>536</v>
        <stp/>
        <stp>rtd-nuodb</stp>
        <stp>fundamentals_day_history_yahoo</stp>
        <stp>GOOG</stp>
        <stp>42101</stp>
        <stp>Low</stp>
        <tr r="K6" s="6"/>
      </tp>
      <tp>
        <v>-2.4073182474723161E-4</v>
        <stp/>
        <stp>rtd-nuodb</stp>
        <stp>quote_day_history_yahoo</stp>
        <stp>MSFT</stp>
        <stp>42101</stp>
        <stp>PercentChange</stp>
        <tr r="H8" s="1"/>
        <tr r="H8" s="10"/>
      </tp>
      <tp>
        <v>1.35</v>
        <stp/>
        <stp>rtd-nuodb</stp>
        <stp>fundamentals_day_history_yahoo</stp>
        <stp>FB</stp>
        <stp>42101</stp>
        <stp>PEG</stp>
        <tr r="AF5" s="6"/>
      </tp>
      <tp>
        <v>542.69000000000005</v>
        <stp/>
        <stp>rtd-nuodb</stp>
        <stp>quote_day_history_yahoo</stp>
        <stp>GOOG</stp>
        <stp>42101</stp>
        <stp>High</stp>
        <tr r="J6" s="1"/>
        <tr r="J6" s="10"/>
      </tp>
      <tp>
        <v>0</v>
        <stp/>
        <stp>rtd-nuodb</stp>
        <stp>fundamentals_day_history_yahoo</stp>
        <stp>ORCL</stp>
        <stp>42101</stp>
        <stp>Notes</stp>
        <tr r="AY9" s="6"/>
      </tp>
      <tp>
        <v>2.39</v>
        <stp/>
        <stp>rtd-nuodb</stp>
        <stp>fundamentals_day_history_yahoo</stp>
        <stp>ORCL</stp>
        <stp>42101</stp>
        <stp>EarningsShare</stp>
        <tr r="AJ9" s="6"/>
      </tp>
      <tp>
        <v>42.96</v>
        <stp/>
        <stp>rtd-nuodb</stp>
        <stp>quote_day_history_yahoo</stp>
        <stp>ORCL</stp>
        <stp>42101</stp>
        <stp>Last</stp>
        <tr r="F9" s="1"/>
        <tr r="F9" s="10"/>
      </tp>
      <tp>
        <v>2E-3</v>
        <stp/>
        <stp>rtd-nuodb</stp>
        <stp>fundamentals_day_history_yahoo</stp>
        <stp>LNKD</stp>
        <stp>42101</stp>
        <stp>PercentChange</stp>
        <tr r="H7" s="6"/>
      </tp>
      <tp t="s">
        <v>Yahoo! Inc.</v>
        <stp/>
        <stp>rtd-nuodb</stp>
        <stp>fundamentals_day_history_yahoo</stp>
        <stp>YHOO</stp>
        <stp>42101</stp>
        <stp>CompanyName</stp>
        <tr r="AV10" s="6"/>
      </tp>
      <tp>
        <v>-0.12</v>
        <stp/>
        <stp>rtd-nuodb</stp>
        <stp>quote_day_history_yahoo</stp>
        <stp>FB</stp>
        <stp>42101</stp>
        <stp>Change</stp>
        <tr r="G5" s="1"/>
        <tr r="G5" s="10"/>
      </tp>
      <tp>
        <v>43.73</v>
        <stp/>
        <stp>rtd-nuodb</stp>
        <stp>quote_day_history_yahoo</stp>
        <stp>YHOO</stp>
        <stp>42101</stp>
        <stp>Open</stp>
        <tr r="I10" s="1"/>
        <tr r="I10" s="10"/>
      </tp>
      <tp>
        <v>42384</v>
        <stp/>
        <stp>rtd-nuodb</stp>
        <stp>option_day_history_yahoo</stp>
        <stp>AAPL160115P00150000</stp>
        <stp>42101</stp>
        <stp>ExpDate</stp>
        <tr r="I7" s="8"/>
      </tp>
      <tp t="s">
        <v/>
        <stp/>
        <stp>rtd-nuodb</stp>
        <stp>option_day_history_yahoo</stp>
        <stp>AAPL160115C00100000</stp>
        <stp>42101</stp>
        <stp>RTD_LastMessage</stp>
        <tr r="U4" s="8"/>
      </tp>
      <tp>
        <v>128.12</v>
        <stp/>
        <stp>rtd-nuodb</stp>
        <stp>quote_day_history_yahoo</stp>
        <stp>AAPL</stp>
        <stp>42101</stp>
        <stp>High</stp>
        <tr r="J4" s="1"/>
        <tr r="J4" s="10"/>
      </tp>
      <tp>
        <v>-1.4000000000000002E-3</v>
        <stp/>
        <stp>rtd-nuodb</stp>
        <stp>fundamentals_day_history_yahoo</stp>
        <stp>YHOO</stp>
        <stp>42101</stp>
        <stp>PercentChange</stp>
        <tr r="H10" s="6"/>
      </tp>
      <tp t="s">
        <v>Apple Inc.</v>
        <stp/>
        <stp>rtd-nuodb</stp>
        <stp>fundamentals_day_history_yahoo</stp>
        <stp>AAPL</stp>
        <stp>42101</stp>
        <stp>CompanyName</stp>
        <tr r="AV4" s="6"/>
      </tp>
      <tp t="s">
        <v>Oracle Corporation Common Stock</v>
        <stp/>
        <stp>rtd-nuodb</stp>
        <stp>fundamentals_day_history_yahoo</stp>
        <stp>ORCL</stp>
        <stp>42101</stp>
        <stp>CompanyName</stp>
        <tr r="AV9" s="6"/>
      </tp>
      <tp>
        <v>14.58</v>
        <stp/>
        <stp>rtd-nuodb</stp>
        <stp>fundamentals_day_history_yahoo</stp>
        <stp>AAPL</stp>
        <stp>42101</stp>
        <stp>PriceEPSEstCurrentYear</stp>
        <tr r="AS4" s="6"/>
      </tp>
      <tp>
        <v>28809375</v>
        <stp/>
        <stp>rtd-nuodb</stp>
        <stp>fundamentals_day_history_yahoo</stp>
        <stp>MSFT</stp>
        <stp>42101</stp>
        <stp>Volume</stp>
        <tr r="L8" s="6"/>
      </tp>
      <tp>
        <v>83.42</v>
        <stp/>
        <stp>rtd-nuodb</stp>
        <stp>quote_day_history_yahoo</stp>
        <stp>FB</stp>
        <stp>42101</stp>
        <stp>High</stp>
        <tr r="J5" s="1"/>
        <tr r="J5" s="10"/>
      </tp>
      <tp>
        <v>125.98</v>
        <stp/>
        <stp>rtd-nuodb</stp>
        <stp>fundamentals_day_history_yahoo</stp>
        <stp>AAPL</stp>
        <stp>42101</stp>
        <stp>Low</stp>
        <tr r="K4" s="6"/>
      </tp>
      <tp>
        <v>42.94</v>
        <stp/>
        <stp>rtd-nuodb</stp>
        <stp>fundamentals_day_history_yahoo</stp>
        <stp>ORCL</stp>
        <stp>42101</stp>
        <stp>Low</stp>
        <tr r="K9" s="6"/>
      </tp>
      <tp>
        <v>0.35649999999999998</v>
        <stp/>
        <stp>rtd-nuodb</stp>
        <stp>fundamentals_day_history_yahoo</stp>
        <stp>YHOO</stp>
        <stp>42101</stp>
        <stp>PercentChangeFromYearLow</stp>
        <tr r="V10" s="6"/>
      </tp>
      <tp>
        <v>253.53</v>
        <stp/>
        <stp>rtd-nuodb</stp>
        <stp>quote_day_history_yahoo</stp>
        <stp>LNKD</stp>
        <stp>42101</stp>
        <stp>High</stp>
        <tr r="J7" s="1"/>
        <tr r="J7" s="10"/>
      </tp>
      <tp>
        <v>77.52</v>
        <stp/>
        <stp>rtd-nuodb</stp>
        <stp>fundamentals_day_history_yahoo</stp>
        <stp>FB</stp>
        <stp>42101</stp>
        <stp>MA200</stp>
        <tr r="X5" s="6"/>
      </tp>
      <tp>
        <v>120.17</v>
        <stp/>
        <stp>rtd-nuodb</stp>
        <stp>currencies_day_history_yahoo</stp>
        <stp>USDJPY=X</stp>
        <stp>42102</stp>
        <stp>Low</stp>
        <tr r="K10" s="9"/>
      </tp>
      <tp>
        <v>27.66</v>
        <stp/>
        <stp>rtd-nuodb</stp>
        <stp>fundamentals_day_history_yahoo</stp>
        <stp>FB</stp>
        <stp>42101</stp>
        <stp>ChangeFromYearLow</stp>
        <tr r="T5" s="6"/>
      </tp>
      <tp>
        <v>41.91</v>
        <stp/>
        <stp>rtd-nuodb</stp>
        <stp>quote_day_history_yahoo</stp>
        <stp>MSFT</stp>
        <stp>42101</stp>
        <stp>High</stp>
        <tr r="J8" s="1"/>
        <tr r="J8" s="10"/>
      </tp>
      <tp t="s">
        <v/>
        <stp/>
        <stp>rtd-nuodb</stp>
        <stp>quote_day_history_yahoo</stp>
        <stp>MSFT</stp>
        <stp>42101</stp>
        <stp>RTD_LastMessage</stp>
        <tr r="N8" s="1"/>
        <tr r="N8" s="10"/>
      </tp>
      <tp>
        <v>-1.34</v>
        <stp/>
        <stp>rtd-nuodb</stp>
        <stp>fundamentals_day_history_yahoo</stp>
        <stp>AAPL</stp>
        <stp>42101</stp>
        <stp>Change</stp>
        <tr r="G4" s="6"/>
      </tp>
      <tp>
        <v>936866</v>
        <stp/>
        <stp>rtd-nuodb</stp>
        <stp>fundamentals_day_history_yahoo</stp>
        <stp>LNKD</stp>
        <stp>42101</stp>
        <stp>Volume</stp>
        <tr r="L7" s="6"/>
      </tp>
      <tp>
        <v>1.4</v>
        <stp/>
        <stp>rtd-nuodb</stp>
        <stp>fundamentals_day_history_yahoo</stp>
        <stp>ORCL</stp>
        <stp>42101</stp>
        <stp>DividendYield</stp>
        <tr r="AL9" s="6"/>
      </tp>
      <tp>
        <v>0.66666666666666663</v>
        <stp/>
        <stp>rtd-nuodb</stp>
        <stp>quote_day_history_yahoo</stp>
        <stp>YHOO</stp>
        <stp>42101</stp>
        <stp>LastTradeTime</stp>
        <tr r="E10" s="1"/>
        <tr r="E10" s="10"/>
      </tp>
      <tp>
        <v>43.56</v>
        <stp/>
        <stp>rtd-nuodb</stp>
        <stp>fundamentals_day_history_yahoo</stp>
        <stp>YHOO</stp>
        <stp>42101</stp>
        <stp>Low</stp>
        <tr r="K10" s="6"/>
      </tp>
      <tp>
        <v>537.02</v>
        <stp/>
        <stp>rtd-nuodb</stp>
        <stp>quote_day_history_yahoo</stp>
        <stp>GOOG</stp>
        <stp>42101</stp>
        <stp>Last</stp>
        <tr r="F6" s="1"/>
        <tr r="F6" s="10"/>
      </tp>
      <tp>
        <v>43.48</v>
        <stp/>
        <stp>rtd-nuodb</stp>
        <stp>quote_day_history_yahoo</stp>
        <stp>ORCL</stp>
        <stp>42101</stp>
        <stp>High</stp>
        <tr r="J9" s="1"/>
        <tr r="J9" s="10"/>
      </tp>
      <tp>
        <v>3.1</v>
        <stp/>
        <stp>rtd-nuodb</stp>
        <stp>fundamentals_day_history_yahoo</stp>
        <stp>MSFT</stp>
        <stp>42101</stp>
        <stp>DividendYield</stp>
        <tr r="AL8" s="6"/>
      </tp>
      <tp t="s">
        <v>230.41B</v>
        <stp/>
        <stp>rtd-nuodb</stp>
        <stp>fundamentals_day_history_yahoo</stp>
        <stp>FB</stp>
        <stp>42101</stp>
        <stp>MarketCap</stp>
        <tr r="AK5" s="6"/>
      </tp>
      <tp t="s">
        <v>Google Inc.</v>
        <stp/>
        <stp>rtd-nuodb</stp>
        <stp>fundamentals_day_history_yahoo</stp>
        <stp>GOOG</stp>
        <stp>42101</stp>
        <stp>CompanyName</stp>
        <tr r="AV6" s="6"/>
      </tp>
      <tp>
        <v>0.66666666666666663</v>
        <stp/>
        <stp>rtd-nuodb</stp>
        <stp>quote_day_history_yahoo</stp>
        <stp>GOOG</stp>
        <stp>42101</stp>
        <stp>LastTradeTime</stp>
        <tr r="E6" s="1"/>
        <tr r="E6" s="10"/>
      </tp>
      <tp t="s">
        <v>AAPL160115P00100000</v>
        <stp/>
        <stp>rtd-nuodb</stp>
        <stp>option_day_history_yahoo</stp>
        <stp>AAPL160115P00100000</stp>
        <stp>42101</stp>
        <stp>OptionCode</stp>
        <tr r="F6" s="8"/>
      </tp>
      <tp>
        <v>2.15</v>
        <stp/>
        <stp>rtd-nuodb</stp>
        <stp>fundamentals_day_history_yahoo</stp>
        <stp>MSFT</stp>
        <stp>42101</stp>
        <stp>PEG</stp>
        <tr r="AF8" s="6"/>
      </tp>
      <tp t="s">
        <v>AAPL160115P00150000</v>
        <stp/>
        <stp>rtd-nuodb</stp>
        <stp>option_day_history_yahoo</stp>
        <stp>AAPL160115P00150000</stp>
        <stp>42101</stp>
        <stp>OptionCode</stp>
        <tr r="F7" s="8"/>
      </tp>
      <tp t="s">
        <v>AAPL160115C00100000</v>
        <stp/>
        <stp>rtd-nuodb</stp>
        <stp>option_day_history_yahoo</stp>
        <stp>AAPL160115C00100000</stp>
        <stp>42101</stp>
        <stp>OptionCode</stp>
        <tr r="F4" s="8"/>
      </tp>
      <tp t="s">
        <v>AAPL160115C00150000</v>
        <stp/>
        <stp>rtd-nuodb</stp>
        <stp>option_day_history_yahoo</stp>
        <stp>AAPL160115C00150000</stp>
        <stp>42101</stp>
        <stp>OptionCode</stp>
        <tr r="F5" s="8"/>
      </tp>
      <tp>
        <v>0.66736111111111107</v>
        <stp/>
        <stp>rtd-nuodb</stp>
        <stp>fundamentals_day_history_yahoo</stp>
        <stp>ORCL</stp>
        <stp>42101</stp>
        <stp>LastTradeTime</stp>
        <tr r="E9" s="6"/>
      </tp>
      <tp>
        <v>-1.0500000000000001E-2</v>
        <stp/>
        <stp>rtd-nuodb</stp>
        <stp>fundamentals_day_history_yahoo</stp>
        <stp>AAPL</stp>
        <stp>42101</stp>
        <stp>PercentChange</stp>
        <tr r="H4" s="6"/>
      </tp>
      <tp>
        <v>0.50600000000000001</v>
        <stp/>
        <stp>rtd-nuodb</stp>
        <stp>fundamentals_day_history_yahoo</stp>
        <stp>FB</stp>
        <stp>42101</stp>
        <stp>PercentChangeFromYearLow</stp>
        <tr r="V5" s="6"/>
      </tp>
      <tp>
        <v>0.66666666666666663</v>
        <stp/>
        <stp>rtd-nuodb</stp>
        <stp>quote_day_history_yahoo</stp>
        <stp>LNKD</stp>
        <stp>42101</stp>
        <stp>LastTradeTime</stp>
        <tr r="E7" s="1"/>
        <tr r="E7" s="10"/>
      </tp>
      <tp>
        <v>0.66666666666666663</v>
        <stp/>
        <stp>rtd-nuodb</stp>
        <stp>fundamentals_day_history_yahoo</stp>
        <stp>MSFT</stp>
        <stp>42101</stp>
        <stp>LastTradeTime</stp>
        <tr r="E8" s="6"/>
      </tp>
      <tp>
        <v>126.01</v>
        <stp/>
        <stp>rtd-nuodb</stp>
        <stp>quote_day_history_yahoo</stp>
        <stp>AAPL</stp>
        <stp>42101</stp>
        <stp>Last</stp>
        <tr r="F4" s="1"/>
        <tr r="F4" s="10"/>
      </tp>
      <tp>
        <v>1299298</v>
        <stp/>
        <stp>rtd-nuodb</stp>
        <stp>fundamentals_day_history_yahoo</stp>
        <stp>GOOG</stp>
        <stp>42101</stp>
        <stp>Volume</stp>
        <tr r="L6" s="6"/>
      </tp>
      <tp>
        <v>11381967</v>
        <stp/>
        <stp>rtd-nuodb</stp>
        <stp>fundamentals_day_history_yahoo</stp>
        <stp>YHOO</stp>
        <stp>42101</stp>
        <stp>Volume</stp>
        <tr r="L10" s="6"/>
      </tp>
      <tp>
        <v>0.6</v>
        <stp/>
        <stp>rtd-nuodb</stp>
        <stp>fundamentals_day_history_yahoo</stp>
        <stp>ORCL</stp>
        <stp>42101</stp>
        <stp>DividendShare</stp>
        <tr r="AM9" s="6"/>
      </tp>
      <tp t="s">
        <v>NYQ</v>
        <stp/>
        <stp>rtd-nuodb</stp>
        <stp>fundamentals_day_history_yahoo</stp>
        <stp>ORCL</stp>
        <stp>42101</stp>
        <stp>StockExchange</stp>
        <tr r="AW9" s="6"/>
      </tp>
      <tp t="s">
        <v>LinkedIn Corporation Class A Co</v>
        <stp/>
        <stp>rtd-nuodb</stp>
        <stp>fundamentals_day_history_yahoo</stp>
        <stp>LNKD</stp>
        <stp>42101</stp>
        <stp>CompanyName</stp>
        <tr r="AV7" s="6"/>
      </tp>
      <tp>
        <v>1.24</v>
        <stp/>
        <stp>rtd-nuodb</stp>
        <stp>fundamentals_day_history_yahoo</stp>
        <stp>MSFT</stp>
        <stp>42101</stp>
        <stp>DividendShare</stp>
        <tr r="AM8" s="6"/>
      </tp>
      <tp t="s">
        <v>NMS</v>
        <stp/>
        <stp>rtd-nuodb</stp>
        <stp>fundamentals_day_history_yahoo</stp>
        <stp>MSFT</stp>
        <stp>42101</stp>
        <stp>StockExchange</stp>
        <tr r="AW8" s="6"/>
      </tp>
      <tp>
        <v>82.32</v>
        <stp/>
        <stp>rtd-nuodb</stp>
        <stp>quote_day_history_yahoo</stp>
        <stp>FB</stp>
        <stp>42101</stp>
        <stp>Last</stp>
        <tr r="F5" s="1"/>
        <tr r="F5" s="10"/>
      </tp>
      <tp>
        <v>41.31</v>
        <stp/>
        <stp>rtd-nuodb</stp>
        <stp>fundamentals_day_history_yahoo</stp>
        <stp>MSFT</stp>
        <stp>42101</stp>
        <stp>Low</stp>
        <tr r="K8" s="6"/>
      </tp>
      <tp t="s">
        <v>Facebook, Inc.</v>
        <stp/>
        <stp>rtd-nuodb</stp>
        <stp>fundamentals_day_history_yahoo</stp>
        <stp>FB</stp>
        <stp>42101</stp>
        <stp>CompanyName</stp>
        <tr r="AV5" s="6"/>
      </tp>
      <tp>
        <v>0.66666666666666663</v>
        <stp/>
        <stp>rtd-nuodb</stp>
        <stp>quote_day_history_yahoo</stp>
        <stp>MSFT</stp>
        <stp>42101</stp>
        <stp>LastTradeTime</stp>
        <tr r="E8" s="1"/>
        <tr r="E8" s="10"/>
      </tp>
      <tp>
        <v>0.72510000000000008</v>
        <stp/>
        <stp>rtd-nuodb</stp>
        <stp>fundamentals_day_history_yahoo</stp>
        <stp>AAPL</stp>
        <stp>42101</stp>
        <stp>PercentChangeFromYearLow</stp>
        <tr r="V4" s="6"/>
      </tp>
      <tp>
        <v>7.39</v>
        <stp/>
        <stp>rtd-nuodb</stp>
        <stp>fundamentals_day_history_yahoo</stp>
        <stp>AAPL</stp>
        <stp>42101</stp>
        <stp>EarningsShare</stp>
        <tr r="AJ4" s="6"/>
      </tp>
      <tp>
        <v>0</v>
        <stp/>
        <stp>rtd-nuodb</stp>
        <stp>fundamentals_day_history_yahoo</stp>
        <stp>AAPL</stp>
        <stp>42101</stp>
        <stp>Notes</stp>
        <tr r="AY4" s="6"/>
      </tp>
      <tp>
        <v>0.66666666666666663</v>
        <stp/>
        <stp>rtd-nuodb</stp>
        <stp>fundamentals_day_history_yahoo</stp>
        <stp>LNKD</stp>
        <stp>42101</stp>
        <stp>LastTradeTime</stp>
        <tr r="E7" s="6"/>
      </tp>
      <tp>
        <v>41.5</v>
        <stp/>
        <stp>rtd-nuodb</stp>
        <stp>quote_day_history_yahoo</stp>
        <stp>MSFT</stp>
        <stp>42101</stp>
        <stp>Open</stp>
        <tr r="I8" s="1"/>
        <tr r="I8" s="10"/>
      </tp>
      <tp>
        <v>0</v>
        <stp/>
        <stp>rtd-nuodb</stp>
        <stp>fundamentals_day_history_yahoo</stp>
        <stp>YHOO</stp>
        <stp>42101</stp>
        <stp>DividendYield</stp>
        <tr r="AL10" s="6"/>
      </tp>
      <tp t="s">
        <v/>
        <stp/>
        <stp>rtd-nuodb</stp>
        <stp>quote_day_history_yahoo</stp>
        <stp>YHOO</stp>
        <stp>42101</stp>
        <stp>RTD_LastMessage</stp>
        <tr r="N10" s="1"/>
        <tr r="N10" s="10"/>
      </tp>
      <tp>
        <v>17.45</v>
        <stp/>
        <stp>rtd-nuodb</stp>
        <stp>fundamentals_day_history_yahoo</stp>
        <stp>MSFT</stp>
        <stp>42101</stp>
        <stp>PriceEPSEstCurrentYear</stp>
        <tr r="AS8" s="6"/>
      </tp>
      <tp>
        <v>0.66736111111111107</v>
        <stp/>
        <stp>rtd-nuodb</stp>
        <stp>quote_day_history_yahoo</stp>
        <stp>ORCL</stp>
        <stp>42101</stp>
        <stp>LastTradeTime</stp>
        <tr r="E9" s="1"/>
        <tr r="E9" s="10"/>
      </tp>
      <tp>
        <v>0.5</v>
        <stp/>
        <stp>rtd-nuodb</stp>
        <stp>fundamentals_day_history_yahoo</stp>
        <stp>LNKD</stp>
        <stp>42101</stp>
        <stp>Change</stp>
        <tr r="G7" s="6"/>
      </tp>
      <tp>
        <v>-1.0522182960345504E-2</v>
        <stp/>
        <stp>rtd-nuodb</stp>
        <stp>quote_day_history_yahoo</stp>
        <stp>AAPL</stp>
        <stp>42101</stp>
        <stp>PercentChange</stp>
        <tr r="H4" s="1"/>
        <tr r="H4" s="10"/>
      </tp>
      <tp>
        <v>35012268</v>
        <stp/>
        <stp>rtd-nuodb</stp>
        <stp>fundamentals_day_history_yahoo</stp>
        <stp>AAPL</stp>
        <stp>42101</stp>
        <stp>Volume</stp>
        <tr r="L4" s="6"/>
      </tp>
      <tp>
        <v>0.66666666666666663</v>
        <stp/>
        <stp>rtd-nuodb</stp>
        <stp>fundamentals_day_history_yahoo</stp>
        <stp>GOOG</stp>
        <stp>42101</stp>
        <stp>LastTradeTime</stp>
        <tr r="E6" s="6"/>
      </tp>
      <tp>
        <v>248.51</v>
        <stp/>
        <stp>rtd-nuodb</stp>
        <stp>quote_day_history_yahoo</stp>
        <stp>LNKD</stp>
        <stp>42101</stp>
        <stp>Open</stp>
        <tr r="I7" s="1"/>
        <tr r="I7" s="10"/>
      </tp>
      <tp>
        <v>8.6555999999999997</v>
        <stp/>
        <stp>rtd-nuodb</stp>
        <stp>currencies_day_history_yahoo</stp>
        <stp>USDSEK=X</stp>
        <stp>42102</stp>
        <stp>Low</stp>
        <tr r="K11" s="9"/>
      </tp>
      <tp t="s">
        <v/>
        <stp/>
        <stp>rtd-nuodb</stp>
        <stp>quote_day_history_yahoo</stp>
        <stp>ORCL</stp>
        <stp>42101</stp>
        <stp>RTD_LastMessage</stp>
        <tr r="N9" s="1"/>
        <tr r="N9" s="10"/>
      </tp>
      <tp t="s">
        <v/>
        <stp/>
        <stp>rtd-nuodb</stp>
        <stp>quote_day_history_yahoo</stp>
        <stp>AAPL</stp>
        <stp>42101</stp>
        <stp>RTD_LastMessage</stp>
        <tr r="N4" s="1"/>
        <tr r="N4" s="10"/>
      </tp>
      <tp t="s">
        <v>4/2/2015</v>
        <stp/>
        <stp>rtd-nuodb</stp>
        <stp>fundamentals_day_history_yahoo</stp>
        <stp>ORCL</stp>
        <stp>42101</stp>
        <stp>ExDividendDate</stp>
        <tr r="AN9" s="6"/>
      </tp>
      <tp>
        <v>0</v>
        <stp/>
        <stp>rtd-nuodb</stp>
        <stp>fundamentals_day_history_yahoo</stp>
        <stp>LNKD</stp>
        <stp>42101</stp>
        <stp>DividendShare</stp>
        <tr r="AM7" s="6"/>
      </tp>
      <tp>
        <v>42.99</v>
        <stp/>
        <stp>rtd-nuodb</stp>
        <stp>quote_day_history_yahoo</stp>
        <stp>ORCL</stp>
        <stp>42101</stp>
        <stp>Open</stp>
        <tr r="I9" s="1"/>
        <tr r="I9" s="10"/>
      </tp>
      <tp t="s">
        <v>NYQ</v>
        <stp/>
        <stp>rtd-nuodb</stp>
        <stp>fundamentals_day_history_yahoo</stp>
        <stp>LNKD</stp>
        <stp>42101</stp>
        <stp>StockExchange</stp>
        <tr r="AW7" s="6"/>
      </tp>
      <tp>
        <v>42384</v>
        <stp/>
        <stp>rtd-nuodb</stp>
        <stp>option_day_history_yahoo</stp>
        <stp>AAPL160115C00100000</stp>
        <stp>42101</stp>
        <stp>ExpDate</stp>
        <tr r="I4" s="8"/>
      </tp>
      <tp t="s">
        <v/>
        <stp/>
        <stp>rtd-nuodb</stp>
        <stp>option_day_history_yahoo</stp>
        <stp>AAPL160115P00150000</stp>
        <stp>42101</stp>
        <stp>RTD_LastMessage</stp>
        <tr r="U7" s="8"/>
      </tp>
      <tp>
        <v>0</v>
        <stp/>
        <stp>rtd-nuodb</stp>
        <stp>fundamentals_day_history_yahoo</stp>
        <stp>GOOG</stp>
        <stp>42101</stp>
        <stp>DividendShare</stp>
        <tr r="AM6" s="6"/>
      </tp>
      <tp t="s">
        <v>NMS</v>
        <stp/>
        <stp>rtd-nuodb</stp>
        <stp>fundamentals_day_history_yahoo</stp>
        <stp>GOOG</stp>
        <stp>42101</stp>
        <stp>StockExchange</stp>
        <tr r="AW6" s="6"/>
      </tp>
      <tp>
        <v>14.97</v>
        <stp/>
        <stp>rtd-nuodb</stp>
        <stp>fundamentals_day_history_yahoo</stp>
        <stp>ORCL</stp>
        <stp>42101</stp>
        <stp>PriceEPSEstCurrentYear</stp>
        <tr r="AS9" s="6"/>
      </tp>
      <tp>
        <v>1.93</v>
        <stp/>
        <stp>rtd-nuodb</stp>
        <stp>fundamentals_day_history_yahoo</stp>
        <stp>ORCL</stp>
        <stp>42101</stp>
        <stp>PEG</stp>
        <tr r="AF9" s="6"/>
      </tp>
      <tp>
        <v>1.1399999999999999</v>
        <stp/>
        <stp>rtd-nuodb</stp>
        <stp>fundamentals_day_history_yahoo</stp>
        <stp>AAPL</stp>
        <stp>42101</stp>
        <stp>PEG</stp>
        <tr r="AF4" s="6"/>
      </tp>
      <tp>
        <v>0</v>
        <stp/>
        <stp>rtd-nuodb</stp>
        <stp>fundamentals_day_history_yahoo</stp>
        <stp>YHOO</stp>
        <stp>42101</stp>
        <stp>DividendShare</stp>
        <tr r="AM10" s="6"/>
      </tp>
      <tp t="s">
        <v>NMS</v>
        <stp/>
        <stp>rtd-nuodb</stp>
        <stp>fundamentals_day_history_yahoo</stp>
        <stp>YHOO</stp>
        <stp>42101</stp>
        <stp>StockExchange</stp>
        <tr r="AW10" s="6"/>
      </tp>
      <tp>
        <v>-0.06</v>
        <stp/>
        <stp>rtd-nuodb</stp>
        <stp>fundamentals_day_history_yahoo</stp>
        <stp>YHOO</stp>
        <stp>42101</stp>
        <stp>Change</stp>
        <tr r="G10" s="6"/>
      </tp>
      <tp>
        <v>0.26</v>
        <stp/>
        <stp>rtd-nuodb</stp>
        <stp>fundamentals_day_history_yahoo</stp>
        <stp>GOOG</stp>
        <stp>42101</stp>
        <stp>Change</stp>
        <tr r="G6" s="6"/>
      </tp>
      <tp>
        <v>43.61</v>
        <stp/>
        <stp>rtd-nuodb</stp>
        <stp>quote_day_history_yahoo</stp>
        <stp>YHOO</stp>
        <stp>42101</stp>
        <stp>Last</stp>
        <tr r="F10" s="1"/>
        <tr r="F10" s="10"/>
      </tp>
      <tp>
        <v>42384</v>
        <stp/>
        <stp>rtd-nuodb</stp>
        <stp>option_day_history_yahoo</stp>
        <stp>AAPL160115C00150000</stp>
        <stp>42101</stp>
        <stp>ExpDate</stp>
        <tr r="I5" s="8"/>
      </tp>
      <tp t="s">
        <v/>
        <stp/>
        <stp>rtd-nuodb</stp>
        <stp>option_day_history_yahoo</stp>
        <stp>AAPL160115P00100000</stp>
        <stp>42101</stp>
        <stp>RTD_LastMessage</stp>
        <tr r="U6" s="8"/>
      </tp>
      <tp>
        <v>0.1014</v>
        <stp/>
        <stp>rtd-nuodb</stp>
        <stp>fundamentals_day_history_yahoo</stp>
        <stp>GOOG</stp>
        <stp>42101</stp>
        <stp>PercentChangeFromYearLow</stp>
        <tr r="V6" s="6"/>
      </tp>
      <tp>
        <v>0.66666666666666663</v>
        <stp/>
        <stp>rtd-nuodb</stp>
        <stp>fundamentals_day_history_yahoo</stp>
        <stp>YHOO</stp>
        <stp>42101</stp>
        <stp>LastTradeTime</stp>
        <tr r="E10" s="6"/>
      </tp>
      <tp>
        <v>0</v>
        <stp/>
        <stp>rtd-nuodb</stp>
        <stp>fundamentals_day_history_yahoo</stp>
        <stp>LNKD</stp>
        <stp>42101</stp>
        <stp>DividendYield</stp>
        <tr r="AL7" s="6"/>
      </tp>
      <tp>
        <v>-4.7</v>
        <stp/>
        <stp>rtd-nuodb</stp>
        <stp>fundamentals_day_history_yahoo</stp>
        <stp>YHOO</stp>
        <stp>42101</stp>
        <stp>PEG</stp>
        <tr r="AF10" s="6"/>
      </tp>
      <tp t="s">
        <v>2/17/2015</v>
        <stp/>
        <stp>rtd-nuodb</stp>
        <stp>fundamentals_day_history_yahoo</stp>
        <stp>MSFT</stp>
        <stp>42101</stp>
        <stp>ExDividendDate</stp>
        <tr r="AN8" s="6"/>
      </tp>
      <tp>
        <v>0</v>
        <stp/>
        <stp>rtd-nuodb</stp>
        <stp>fundamentals_day_history_yahoo</stp>
        <stp>GOOG</stp>
        <stp>42101</stp>
        <stp>DividendYield</stp>
        <tr r="AL6" s="6"/>
      </tp>
      <tp>
        <v>1.4811000000000001</v>
        <stp/>
        <stp>rtd-nuodb</stp>
        <stp>currencies_day_history_yahoo</stp>
        <stp>GBPUSD=X</stp>
        <stp>42102</stp>
        <stp>Low</stp>
        <tr r="K6" s="9"/>
      </tp>
      <tp>
        <v>1.0811999999999999</v>
        <stp/>
        <stp>rtd-nuodb</stp>
        <stp>currencies_day_history_yahoo</stp>
        <stp>EURUSD=X</stp>
        <stp>42102</stp>
        <stp>Low</stp>
        <tr r="K5" s="9"/>
      </tp>
      <tp>
        <v>0.76339999999999997</v>
        <stp/>
        <stp>rtd-nuodb</stp>
        <stp>currencies_day_history_yahoo</stp>
        <stp>AUDUSD=X</stp>
        <stp>42102</stp>
        <stp>Low</stp>
        <tr r="K4" s="9"/>
      </tp>
      <tp>
        <v>0.74980000000000002</v>
        <stp/>
        <stp>rtd-nuodb</stp>
        <stp>currencies_day_history_yahoo</stp>
        <stp>NZDUSD=X</stp>
        <stp>42102</stp>
        <stp>Low</stp>
        <tr r="K7" s="9"/>
      </tp>
      <tp>
        <v>0</v>
        <stp/>
        <stp>rtd-nuodb</stp>
        <stp>fundamentals_day_history_yahoo</stp>
        <stp>GOOG</stp>
        <stp>42101</stp>
        <stp>PriceEPSEstCurrentYear</stp>
        <tr r="AS6" s="6"/>
      </tp>
      <tp>
        <v>49</v>
        <stp/>
        <stp>rtd-nuodb</stp>
        <stp>fundamentals_day_history_yahoo</stp>
        <stp>YHOO</stp>
        <stp>42101</stp>
        <stp>PriceEPSEstCurrentYear</stp>
        <tr r="AS10" s="6"/>
      </tp>
      <tp>
        <v>-1.3739409205404166E-3</v>
        <stp/>
        <stp>rtd-nuodb</stp>
        <stp>quote_day_history_yahoo</stp>
        <stp>YHOO</stp>
        <stp>42101</stp>
        <stp>PercentChange</stp>
        <tr r="H10" s="1"/>
        <tr r="H10" s="10"/>
      </tp>
      <tp t="s">
        <v/>
        <stp/>
        <stp>rtd-nuodb</stp>
        <stp>quote_day_history_yahoo</stp>
        <stp>GOOG</stp>
        <stp>42101</stp>
        <stp>RTD_LastMessage</stp>
        <tr r="N6" s="1"/>
        <tr r="N6" s="10"/>
      </tp>
      <tp>
        <v>0</v>
        <stp/>
        <stp>rtd-nuodb</stp>
        <stp>fundamentals_day_history_yahoo</stp>
        <stp>ORCL</stp>
        <stp>42101</stp>
        <stp>Change</stp>
        <tr r="G9" s="6"/>
      </tp>
      <tp>
        <v>1.5</v>
        <stp/>
        <stp>rtd-nuodb</stp>
        <stp>fundamentals_day_history_yahoo</stp>
        <stp>AAPL</stp>
        <stp>42101</stp>
        <stp>DividendYield</stp>
        <tr r="AL4" s="6"/>
      </tp>
      <tp>
        <v>0</v>
        <stp/>
        <stp>rtd-nuodb</stp>
        <stp>fundamentals_day_history_yahoo</stp>
        <stp>YHOO</stp>
        <stp>42101</stp>
        <stp>Notes</stp>
        <tr r="AY10" s="6"/>
      </tp>
      <tp>
        <v>7.45</v>
        <stp/>
        <stp>rtd-nuodb</stp>
        <stp>fundamentals_day_history_yahoo</stp>
        <stp>YHOO</stp>
        <stp>42101</stp>
        <stp>EarningsShare</stp>
        <tr r="AJ10" s="6"/>
      </tp>
      <tp t="s">
        <v/>
        <stp/>
        <stp>rtd-nuodb</stp>
        <stp>quote_day_history_yahoo</stp>
        <stp>LNKD</stp>
        <stp>42101</stp>
        <stp>RTD_LastMessage</stp>
        <tr r="N7" s="1"/>
        <tr r="N7" s="10"/>
      </tp>
      <tp>
        <v>0</v>
        <stp/>
        <stp>rtd-nuodb</stp>
        <stp>fundamentals_day_history_yahoo</stp>
        <stp>LNKD</stp>
        <stp>42101</stp>
        <stp>ExDividendDate</stp>
        <tr r="AN7" s="6"/>
      </tp>
      <tp>
        <v>537.59</v>
        <stp/>
        <stp>rtd-nuodb</stp>
        <stp>quote_day_history_yahoo</stp>
        <stp>GOOG</stp>
        <stp>42101</stp>
        <stp>Open</stp>
        <tr r="I6" s="1"/>
        <tr r="I6" s="10"/>
      </tp>
      <tp>
        <v>82.17</v>
        <stp/>
        <stp>rtd-nuodb</stp>
        <stp>fundamentals_day_history_yahoo</stp>
        <stp>LNKD</stp>
        <stp>42101</stp>
        <stp>PriceEPSEstCurrentYear</stp>
        <tr r="AS7" s="6"/>
      </tp>
      <tp>
        <v>2.04</v>
        <stp/>
        <stp>rtd-nuodb</stp>
        <stp>fundamentals_day_history_yahoo</stp>
        <stp>LNKD</stp>
        <stp>42101</stp>
        <stp>PEG</stp>
        <tr r="AF7" s="6"/>
      </tp>
      <tp>
        <v>7.8399999999999997E-2</v>
        <stp/>
        <stp>rtd-nuodb</stp>
        <stp>fundamentals_day_history_yahoo</stp>
        <stp>MSFT</stp>
        <stp>42101</stp>
        <stp>PercentChangeFromYearLow</stp>
        <tr r="V8" s="6"/>
      </tp>
      <tp>
        <v>-0.01</v>
        <stp/>
        <stp>rtd-nuodb</stp>
        <stp>fundamentals_day_history_yahoo</stp>
        <stp>MSFT</stp>
        <stp>42101</stp>
        <stp>Change</stp>
        <tr r="G8" s="6"/>
      </tp>
      <tp>
        <v>127.7</v>
        <stp/>
        <stp>rtd-nuodb</stp>
        <stp>quote_day_history_yahoo</stp>
        <stp>AAPL</stp>
        <stp>42101</stp>
        <stp>Open</stp>
        <tr r="I4" s="1"/>
        <tr r="I4" s="10"/>
      </tp>
      <tp>
        <v>0.83660000000000001</v>
        <stp/>
        <stp>rtd-nuodb</stp>
        <stp>fundamentals_day_history_yahoo</stp>
        <stp>LNKD</stp>
        <stp>42101</stp>
        <stp>PercentChangeFromYearLow</stp>
        <tr r="V7" s="6"/>
      </tp>
      <tp t="s">
        <v>NMS</v>
        <stp/>
        <stp>rtd-nuodb</stp>
        <stp>fundamentals_day_history_yahoo</stp>
        <stp>AAPL</stp>
        <stp>42101</stp>
        <stp>StockExchange</stp>
        <tr r="AW4" s="6"/>
      </tp>
      <tp>
        <v>1.88</v>
        <stp/>
        <stp>rtd-nuodb</stp>
        <stp>fundamentals_day_history_yahoo</stp>
        <stp>AAPL</stp>
        <stp>42101</stp>
        <stp>DividendShare</stp>
        <tr r="AM4" s="6"/>
      </tp>
      <tp>
        <v>44.22</v>
        <stp/>
        <stp>rtd-nuodb</stp>
        <stp>quote_day_history_yahoo</stp>
        <stp>YHOO</stp>
        <stp>42101</stp>
        <stp>High</stp>
        <tr r="J10" s="1"/>
        <tr r="J10" s="10"/>
      </tp>
      <tp>
        <v>0</v>
        <stp/>
        <stp>rtd-nuodb</stp>
        <stp>fundamentals_day_history_yahoo</stp>
        <stp>GOOG</stp>
        <stp>42101</stp>
        <stp>ExDividendDate</stp>
        <tr r="AN6" s="6"/>
      </tp>
      <tp>
        <v>0.1993</v>
        <stp/>
        <stp>rtd-nuodb</stp>
        <stp>fundamentals_day_history_yahoo</stp>
        <stp>ORCL</stp>
        <stp>42101</stp>
        <stp>PercentChangeFromYearLow</stp>
        <tr r="V9" s="6"/>
      </tp>
      <tp>
        <v>2.0055352773655287E-3</v>
        <stp/>
        <stp>rtd-nuodb</stp>
        <stp>quote_day_history_yahoo</stp>
        <stp>LNKD</stp>
        <stp>42101</stp>
        <stp>PercentChange</stp>
        <tr r="H7" s="1"/>
        <tr r="H7" s="10"/>
      </tp>
      <tp>
        <v>0</v>
        <stp/>
        <stp>rtd-nuodb</stp>
        <stp>fundamentals_day_history_yahoo</stp>
        <stp>YHOO</stp>
        <stp>42101</stp>
        <stp>ExDividendDate</stp>
        <tr r="AN10" s="6"/>
      </tp>
      <tp>
        <v>0</v>
        <stp/>
        <stp>rtd-nuodb</stp>
        <stp>fundamentals_day_history_yahoo</stp>
        <stp>GOOG</stp>
        <stp>42101</stp>
        <stp>Notes</stp>
        <tr r="AY6" s="6"/>
      </tp>
      <tp>
        <v>20.99</v>
        <stp/>
        <stp>rtd-nuodb</stp>
        <stp>fundamentals_day_history_yahoo</stp>
        <stp>GOOG</stp>
        <stp>42101</stp>
        <stp>EarningsShare</stp>
        <tr r="AJ6" s="6"/>
      </tp>
      <tp>
        <v>82.69</v>
        <stp/>
        <stp>rtd-nuodb</stp>
        <stp>quote_day_history_yahoo</stp>
        <stp>FB</stp>
        <stp>42101</stp>
        <stp>Open</stp>
        <tr r="I5" s="1"/>
        <tr r="I5" s="10"/>
      </tp>
      <tp>
        <v>-4.0000000000000002E-4</v>
        <stp/>
        <stp>rtd-nuodb</stp>
        <stp>fundamentals_day_history_yahoo</stp>
        <stp>MSFT</stp>
        <stp>42101</stp>
        <stp>PercentChange</stp>
        <tr r="H8" s="6"/>
      </tp>
      <tp t="s">
        <v>Microsoft Corporation</v>
        <stp/>
        <stp>rtd-nuodb</stp>
        <stp>fundamentals_day_history_yahoo</stp>
        <stp>MSFT</stp>
        <stp>42101</stp>
        <stp>CompanyName</stp>
        <tr r="AV8" s="6"/>
      </tp>
      <tp>
        <v>82.22</v>
        <stp/>
        <stp>rtd-nuodb</stp>
        <stp>fundamentals_day_history_yahoo</stp>
        <stp>FB</stp>
        <stp>42101</stp>
        <stp>Low</stp>
        <tr r="K5" s="6"/>
      </tp>
      <tp>
        <v>0</v>
        <stp/>
        <stp>rtd-nuodb</stp>
        <stp>fundamentals_day_history_yahoo</stp>
        <stp>GOOG</stp>
        <stp>42101</stp>
        <stp>PEG</stp>
        <tr r="AF6" s="6"/>
      </tp>
      <tp>
        <v>4.843878083314703E-4</v>
        <stp/>
        <stp>rtd-nuodb</stp>
        <stp>quote_day_history_yahoo</stp>
        <stp>GOOG</stp>
        <stp>42101</stp>
        <stp>PercentChange</stp>
        <tr r="H6" s="1"/>
        <tr r="H6" s="10"/>
      </tp>
      <tp>
        <v>17467042</v>
        <stp/>
        <stp>rtd-nuodb</stp>
        <stp>quote_day_history_yahoo</stp>
        <stp>FB</stp>
        <stp>42101</stp>
        <stp>Volume</stp>
        <tr r="L5" s="1"/>
        <tr r="L5" s="10"/>
      </tp>
      <tp>
        <v>0.66666666666666663</v>
        <stp/>
        <stp>rtd-nuodb</stp>
        <stp>fundamentals_day_history_yahoo</stp>
        <stp>AAPL</stp>
        <stp>42101</stp>
        <stp>LastTradeTime</stp>
        <tr r="E4" s="6"/>
      </tp>
      <tp>
        <v>0</v>
        <stp/>
        <stp>rtd-nuodb</stp>
        <stp>fundamentals_day_history_yahoo</stp>
        <stp>LNKD</stp>
        <stp>42101</stp>
        <stp>Notes</stp>
        <tr r="AY7" s="6"/>
      </tp>
      <tp>
        <v>-0.13</v>
        <stp/>
        <stp>rtd-nuodb</stp>
        <stp>fundamentals_day_history_yahoo</stp>
        <stp>LNKD</stp>
        <stp>42101</stp>
        <stp>EarningsShare</stp>
        <tr r="AJ7" s="6"/>
      </tp>
      <tp>
        <v>0</v>
        <stp/>
        <stp>rtd-nuodb</stp>
        <stp>fundamentals_day_history_yahoo</stp>
        <stp>ORCL</stp>
        <stp>42101</stp>
        <stp>PercentChange</stp>
        <tr r="H9" s="6"/>
      </tp>
      <tp>
        <v>41727</v>
        <stp/>
        <stp>rtd-nuodb</stp>
        <stp>option_day_history_yahoo</stp>
        <stp>AAPL160115P00100000</stp>
        <stp>42101</stp>
        <stp>OpenInt</stp>
        <tr r="S6" s="8"/>
      </tp>
      <tp>
        <v>-0.35</v>
        <stp/>
        <stp>rtd-nuodb</stp>
        <stp>fundamentals_day_history_yahoo</stp>
        <stp>ORCL</stp>
        <stp>42101</stp>
        <stp>ChangeFromMA50</stp>
        <tr r="Y9" s="6"/>
      </tp>
      <tp t="s">
        <v>16.79B</v>
        <stp/>
        <stp>rtd-nuodb</stp>
        <stp>fundamentals_day_history_yahoo</stp>
        <stp>ORCL</stp>
        <stp>42101</stp>
        <stp>EBITDA</stp>
        <tr r="AU9" s="6"/>
      </tp>
      <tp>
        <v>32.03</v>
        <stp/>
        <stp>rtd-nuodb</stp>
        <stp>fundamentals_day_history_yahoo</stp>
        <stp>FB</stp>
        <stp>42101</stp>
        <stp>PriceEPSEstNextYear</stp>
        <tr r="AT5" s="6"/>
      </tp>
      <tp>
        <v>599.65</v>
        <stp/>
        <stp>rtd-nuodb</stp>
        <stp>fundamentals_day_history_yahoo</stp>
        <stp>GOOG</stp>
        <stp>42101</stp>
        <stp>YearHigh</stp>
        <tr r="P6" s="6"/>
      </tp>
      <tp>
        <v>-0.08</v>
        <stp/>
        <stp>rtd-nuodb</stp>
        <stp>option_day_history_yahoo</stp>
        <stp>AAPL160115C00150000</stp>
        <stp>42101</stp>
        <stp>PercentChange</stp>
        <tr r="N5" s="8"/>
      </tp>
      <tp>
        <v>-3.7606837606837612E-2</v>
        <stp/>
        <stp>rtd-nuodb</stp>
        <stp>option_day_history_yahoo</stp>
        <stp>AAPL160115C00100000</stp>
        <stp>42101</stp>
        <stp>PercentChange</stp>
        <tr r="N4" s="8"/>
      </tp>
      <tp>
        <v>-4.074702886247878E-2</v>
        <stp/>
        <stp>rtd-nuodb</stp>
        <stp>option_day_history_yahoo</stp>
        <stp>AAPL160115P00150000</stp>
        <stp>42101</stp>
        <stp>PercentChange</stp>
        <tr r="N7" s="8"/>
      </tp>
      <tp>
        <v>7.5539568345323729E-2</v>
        <stp/>
        <stp>rtd-nuodb</stp>
        <stp>option_day_history_yahoo</stp>
        <stp>AAPL160115P00100000</stp>
        <stp>42101</stp>
        <stp>PercentChange</stp>
        <tr r="N6" s="8"/>
      </tp>
      <tp>
        <v>42101.883451539354</v>
        <stp/>
        <stp>rtd-nuodb</stp>
        <stp>fundamentals_day_history_yahoo</stp>
        <stp>AAPL</stp>
        <stp>42101</stp>
        <stp>LastUpdateTimeStamp</stp>
        <tr r="AZ4" s="6"/>
      </tp>
      <tp>
        <v>42101.883461956022</v>
        <stp/>
        <stp>rtd-nuodb</stp>
        <stp>fundamentals_day_history_yahoo</stp>
        <stp>ORCL</stp>
        <stp>42101</stp>
        <stp>LastUpdateTimeStamp</stp>
        <tr r="AZ9" s="6"/>
      </tp>
      <tp>
        <v>133.6</v>
        <stp/>
        <stp>rtd-nuodb</stp>
        <stp>fundamentals_day_history_yahoo</stp>
        <stp>AAPL</stp>
        <stp>42101</stp>
        <stp>YearHigh</stp>
        <tr r="P4" s="6"/>
      </tp>
      <tp>
        <v>-3.73</v>
        <stp/>
        <stp>rtd-nuodb</stp>
        <stp>fundamentals_day_history_yahoo</stp>
        <stp>MSFT</stp>
        <stp>42101</stp>
        <stp>ChangeFromMA200</stp>
        <tr r="Z8" s="6"/>
      </tp>
      <tp>
        <v>0.66666666666666663</v>
        <stp/>
        <stp>rtd-nuodb</stp>
        <stp>quote_day_history_yahoo</stp>
        <stp>FB</stp>
        <stp>42101</stp>
        <stp>LastTradeTime</stp>
        <tr r="E5" s="1"/>
        <tr r="E5" s="10"/>
      </tp>
      <tp>
        <v>1.3</v>
        <stp/>
        <stp>rtd-nuodb</stp>
        <stp>fundamentals_day_history_yahoo</stp>
        <stp>FB</stp>
        <stp>42101</stp>
        <stp>ShortRatio</stp>
        <tr r="O5" s="6"/>
      </tp>
      <tp>
        <v>42101.883464421298</v>
        <stp/>
        <stp>rtd-nuodb</stp>
        <stp>currencies_day_history_yahoo</stp>
        <stp>USDJPY=X</stp>
        <stp>42102</stp>
        <stp>LastUpdateTimeStamp</stp>
        <tr r="L10" s="9"/>
      </tp>
      <tp>
        <v>6.1900000000000004E-2</v>
        <stp/>
        <stp>rtd-nuodb</stp>
        <stp>fundamentals_day_history_yahoo</stp>
        <stp>FB</stp>
        <stp>42101</stp>
        <stp>PercentChangeFromMA200</stp>
        <tr r="AB5" s="6"/>
      </tp>
      <tp>
        <v>42101.883466747684</v>
        <stp/>
        <stp>rtd-nuodb</stp>
        <stp>fundamentals_day_history_yahoo</stp>
        <stp>YHOO</stp>
        <stp>42101</stp>
        <stp>LastUpdateTimeStamp</stp>
        <tr r="AZ10" s="6"/>
      </tp>
      <tp t="s">
        <v>33.61B</v>
        <stp/>
        <stp>rtd-nuodb</stp>
        <stp>fundamentals_day_history_yahoo</stp>
        <stp>MSFT</stp>
        <stp>42101</stp>
        <stp>EBITDA</stp>
        <tr r="AU8" s="6"/>
      </tp>
      <tp>
        <v>120.38</v>
        <stp/>
        <stp>rtd-nuodb</stp>
        <stp>currencies_day_history_yahoo</stp>
        <stp>USDJPY=X</stp>
        <stp>42102</stp>
        <stp>High</stp>
        <tr r="J10" s="9"/>
      </tp>
      <tp>
        <v>2094</v>
        <stp/>
        <stp>rtd-nuodb</stp>
        <stp>option_day_history_yahoo</stp>
        <stp>AAPL160115P00150000</stp>
        <stp>42101</stp>
        <stp>OpenInt</stp>
        <tr r="S7" s="8"/>
      </tp>
      <tp>
        <v>0.96630000000000005</v>
        <stp/>
        <stp>rtd-nuodb</stp>
        <stp>currencies_day_history_yahoo</stp>
        <stp>USDCHF=X</stp>
        <stp>42102</stp>
        <stp>Open</stp>
        <tr r="I9" s="9"/>
      </tp>
      <tp>
        <v>0.74980000000000002</v>
        <stp/>
        <stp>rtd-nuodb</stp>
        <stp>currencies_day_history_yahoo</stp>
        <stp>NZDUSD=X</stp>
        <stp>42102</stp>
        <stp>Open</stp>
        <tr r="I7" s="9"/>
      </tp>
      <tp>
        <v>0</v>
        <stp/>
        <stp>rtd-nuodb</stp>
        <stp>fundamentals_day_history_yahoo</stp>
        <stp>FB</stp>
        <stp>42101</stp>
        <stp>Commission</stp>
        <tr r="AX5" s="6"/>
      </tp>
      <tp>
        <v>-0.94</v>
        <stp/>
        <stp>rtd-nuodb</stp>
        <stp>fundamentals_day_history_yahoo</stp>
        <stp>MSFT</stp>
        <stp>42101</stp>
        <stp>ChangeFromMA50</stp>
        <tr r="Y8" s="6"/>
      </tp>
      <tp>
        <v>0.76400000000000001</v>
        <stp/>
        <stp>rtd-nuodb</stp>
        <stp>currencies_day_history_yahoo</stp>
        <stp>AUDUSD=X</stp>
        <stp>42102</stp>
        <stp>Open</stp>
        <tr r="I4" s="9"/>
      </tp>
      <tp>
        <v>276.18</v>
        <stp/>
        <stp>rtd-nuodb</stp>
        <stp>fundamentals_day_history_yahoo</stp>
        <stp>LNKD</stp>
        <stp>42101</stp>
        <stp>YearHigh</stp>
        <tr r="P7" s="6"/>
      </tp>
      <tp>
        <v>9.36</v>
        <stp/>
        <stp>rtd-nuodb</stp>
        <stp>fundamentals_day_history_yahoo</stp>
        <stp>AAPL</stp>
        <stp>42101</stp>
        <stp>EPSEstNextYear</stp>
        <tr r="AI4" s="6"/>
      </tp>
      <tp>
        <v>50.05</v>
        <stp/>
        <stp>rtd-nuodb</stp>
        <stp>fundamentals_day_history_yahoo</stp>
        <stp>MSFT</stp>
        <stp>42101</stp>
        <stp>YearHigh</stp>
        <tr r="P8" s="6"/>
      </tp>
      <tp>
        <v>4.8</v>
        <stp/>
        <stp>rtd-nuodb</stp>
        <stp>fundamentals_day_history_yahoo</stp>
        <stp>FB</stp>
        <stp>42101</stp>
        <stp>ChangeFromMA200</stp>
        <tr r="Z5" s="6"/>
      </tp>
      <tp>
        <v>8.6819000000000006</v>
        <stp/>
        <stp>rtd-nuodb</stp>
        <stp>currencies_day_history_yahoo</stp>
        <stp>USDSEK=X</stp>
        <stp>42102</stp>
        <stp>Open</stp>
        <tr r="I11" s="9"/>
      </tp>
      <tp>
        <v>1.95</v>
        <stp/>
        <stp>rtd-nuodb</stp>
        <stp>fundamentals_day_history_yahoo</stp>
        <stp>FB</stp>
        <stp>42101</stp>
        <stp>EPSEstCurrentYear</stp>
        <tr r="AG5" s="6"/>
      </tp>
      <tp>
        <v>-12.18</v>
        <stp/>
        <stp>rtd-nuodb</stp>
        <stp>fundamentals_day_history_yahoo</stp>
        <stp>LNKD</stp>
        <stp>42101</stp>
        <stp>ChangeFromMA50</stp>
        <tr r="Y7" s="6"/>
      </tp>
      <tp t="s">
        <v>232.38M</v>
        <stp/>
        <stp>rtd-nuodb</stp>
        <stp>fundamentals_day_history_yahoo</stp>
        <stp>LNKD</stp>
        <stp>42101</stp>
        <stp>EBITDA</stp>
        <tr r="AU7" s="6"/>
      </tp>
      <tp>
        <v>46.71</v>
        <stp/>
        <stp>rtd-nuodb</stp>
        <stp>fundamentals_day_history_yahoo</stp>
        <stp>ORCL</stp>
        <stp>42101</stp>
        <stp>YearHigh</stp>
        <tr r="P9" s="6"/>
      </tp>
      <tp>
        <v>74.03</v>
        <stp/>
        <stp>rtd-nuodb</stp>
        <stp>fundamentals_day_history_yahoo</stp>
        <stp>FB</stp>
        <stp>42101</stp>
        <stp>PE</stp>
        <tr r="AE5" s="6"/>
      </tp>
      <tp t="s">
        <v>AAPL</v>
        <stp/>
        <stp>rtd-nuodb</stp>
        <stp>option_day_history_yahoo</stp>
        <stp>AAPL160115P00100000</stp>
        <stp>42101</stp>
        <stp>OptionSymbol</stp>
        <tr r="H6" s="8"/>
      </tp>
      <tp t="s">
        <v>AAPL</v>
        <stp/>
        <stp>rtd-nuodb</stp>
        <stp>option_day_history_yahoo</stp>
        <stp>AAPL160115P00150000</stp>
        <stp>42101</stp>
        <stp>OptionSymbol</stp>
        <tr r="H7" s="8"/>
      </tp>
      <tp t="s">
        <v>AAPL</v>
        <stp/>
        <stp>rtd-nuodb</stp>
        <stp>option_day_history_yahoo</stp>
        <stp>AAPL160115C00100000</stp>
        <stp>42101</stp>
        <stp>OptionSymbol</stp>
        <tr r="H4" s="8"/>
      </tp>
      <tp t="s">
        <v>AAPL</v>
        <stp/>
        <stp>rtd-nuodb</stp>
        <stp>option_day_history_yahoo</stp>
        <stp>AAPL160115C00150000</stp>
        <stp>42101</stp>
        <stp>OptionSymbol</stp>
        <tr r="H5" s="8"/>
      </tp>
      <tp>
        <v>-3.75</v>
        <stp/>
        <stp>rtd-nuodb</stp>
        <stp>fundamentals_day_history_yahoo</stp>
        <stp>FB</stp>
        <stp>42101</stp>
        <stp>ChangeFromYearHigh</stp>
        <tr r="S5" s="6"/>
      </tp>
      <tp>
        <v>1.0811999999999999</v>
        <stp/>
        <stp>rtd-nuodb</stp>
        <stp>currencies_day_history_yahoo</stp>
        <stp>EURUSD=X</stp>
        <stp>42102</stp>
        <stp>Open</stp>
        <tr r="I5" s="9"/>
      </tp>
      <tp>
        <v>14.42</v>
        <stp/>
        <stp>rtd-nuodb</stp>
        <stp>fundamentals_day_history_yahoo</stp>
        <stp>MSFT</stp>
        <stp>42101</stp>
        <stp>PriceEPSEstNextYear</stp>
        <tr r="AT8" s="6"/>
      </tp>
      <tp>
        <v>-8.199999999999999E-3</v>
        <stp/>
        <stp>rtd-nuodb</stp>
        <stp>fundamentals_day_history_yahoo</stp>
        <stp>ORCL</stp>
        <stp>42101</stp>
        <stp>PercentChangeFromMA50</stp>
        <tr r="AA9" s="6"/>
      </tp>
      <tp>
        <v>18.510000000000002</v>
        <stp/>
        <stp>rtd-nuodb</stp>
        <stp>fundamentals_day_history_yahoo</stp>
        <stp>FB</stp>
        <stp>42101</stp>
        <stp>PriceSales</stp>
        <tr r="AR5" s="6"/>
      </tp>
      <tp>
        <v>-4.36E-2</v>
        <stp/>
        <stp>rtd-nuodb</stp>
        <stp>fundamentals_day_history_yahoo</stp>
        <stp>FB</stp>
        <stp>42101</stp>
        <stp>PercentChangeFromYearHigh</stp>
        <tr r="U5" s="6"/>
      </tp>
      <tp>
        <v>42101.883533310189</v>
        <stp/>
        <stp>rtd-nuodb</stp>
        <stp>currencies_day_history_yahoo</stp>
        <stp>USDCAD=X</stp>
        <stp>42102</stp>
        <stp>LastUpdateTimeStamp</stp>
        <tr r="L8" s="9"/>
      </tp>
      <tp>
        <v>42101.883465983796</v>
        <stp/>
        <stp>rtd-nuodb</stp>
        <stp>currencies_day_history_yahoo</stp>
        <stp>USDCHF=X</stp>
        <stp>42102</stp>
        <stp>LastUpdateTimeStamp</stp>
        <tr r="L9" s="9"/>
      </tp>
      <tp>
        <v>42101.883465196763</v>
        <stp/>
        <stp>rtd-nuodb</stp>
        <stp>fundamentals_day_history_yahoo</stp>
        <stp>LNKD</stp>
        <stp>42101</stp>
        <stp>LastUpdateTimeStamp</stp>
        <tr r="AZ7" s="6"/>
      </tp>
      <tp>
        <v>-2.2200000000000001E-2</v>
        <stp/>
        <stp>rtd-nuodb</stp>
        <stp>fundamentals_day_history_yahoo</stp>
        <stp>MSFT</stp>
        <stp>42101</stp>
        <stp>PercentChangeFromMA50</stp>
        <tr r="AA8" s="6"/>
      </tp>
      <tp t="s">
        <v>82.22 - 83.42</v>
        <stp/>
        <stp>rtd-nuodb</stp>
        <stp>fundamentals_day_history_yahoo</stp>
        <stp>FB</stp>
        <stp>42101</stp>
        <stp>DaysRange</stp>
        <tr r="M5" s="6"/>
      </tp>
      <tp>
        <v>42101.883457384261</v>
        <stp/>
        <stp>rtd-nuodb</stp>
        <stp>fundamentals_day_history_yahoo</stp>
        <stp>GOOG</stp>
        <stp>42101</stp>
        <stp>LastUpdateTimeStamp</stp>
        <tr r="AZ6" s="6"/>
      </tp>
      <tp>
        <v>1.2509999999999999</v>
        <stp/>
        <stp>rtd-nuodb</stp>
        <stp>currencies_day_history_yahoo</stp>
        <stp>USDCAD=X</stp>
        <stp>42102</stp>
        <stp>Open</stp>
        <tr r="I8" s="9"/>
      </tp>
      <tp>
        <v>120.185</v>
        <stp/>
        <stp>rtd-nuodb</stp>
        <stp>currencies_day_history_yahoo</stp>
        <stp>USDJPY=X</stp>
        <stp>42102</stp>
        <stp>Last</stp>
        <tr r="F10" s="9"/>
      </tp>
      <tp>
        <v>1.4812000000000001</v>
        <stp/>
        <stp>rtd-nuodb</stp>
        <stp>currencies_day_history_yahoo</stp>
        <stp>GBPUSD=X</stp>
        <stp>42102</stp>
        <stp>Open</stp>
        <tr r="I6" s="9"/>
      </tp>
      <tp>
        <v>-16.47</v>
        <stp/>
        <stp>rtd-nuodb</stp>
        <stp>fundamentals_day_history_yahoo</stp>
        <stp>GOOG</stp>
        <stp>42101</stp>
        <stp>ChangeFromMA50</stp>
        <tr r="Y6" s="6"/>
      </tp>
      <tp>
        <v>-0.34</v>
        <stp/>
        <stp>rtd-nuodb</stp>
        <stp>fundamentals_day_history_yahoo</stp>
        <stp>YHOO</stp>
        <stp>42101</stp>
        <stp>ChangeFromMA50</stp>
        <tr r="Y10" s="6"/>
      </tp>
      <tp t="s">
        <v>CALL</v>
        <stp/>
        <stp>rtd-nuodb</stp>
        <stp>option_day_history_yahoo</stp>
        <stp>AAPL160115C00100000</stp>
        <stp>42101</stp>
        <stp>Type</stp>
        <tr r="K4" s="8"/>
      </tp>
      <tp t="s">
        <v>CALL</v>
        <stp/>
        <stp>rtd-nuodb</stp>
        <stp>option_day_history_yahoo</stp>
        <stp>AAPL160115C00150000</stp>
        <stp>42101</stp>
        <stp>Type</stp>
        <tr r="K5" s="8"/>
      </tp>
      <tp t="s">
        <v>PUT</v>
        <stp/>
        <stp>rtd-nuodb</stp>
        <stp>option_day_history_yahoo</stp>
        <stp>AAPL160115P00100000</stp>
        <stp>42101</stp>
        <stp>Type</stp>
        <tr r="K6" s="8"/>
      </tp>
      <tp t="s">
        <v>PUT</v>
        <stp/>
        <stp>rtd-nuodb</stp>
        <stp>option_day_history_yahoo</stp>
        <stp>AAPL160115P00150000</stp>
        <stp>42101</stp>
        <stp>Type</stp>
        <tr r="K7" s="8"/>
      </tp>
      <tp t="s">
        <v>682.48M</v>
        <stp/>
        <stp>rtd-nuodb</stp>
        <stp>fundamentals_day_history_yahoo</stp>
        <stp>YHOO</stp>
        <stp>42101</stp>
        <stp>EBITDA</stp>
        <tr r="AU10" s="6"/>
      </tp>
      <tp t="s">
        <v>21.48B</v>
        <stp/>
        <stp>rtd-nuodb</stp>
        <stp>fundamentals_day_history_yahoo</stp>
        <stp>GOOG</stp>
        <stp>42101</stp>
        <stp>EBITDA</stp>
        <tr r="AU6" s="6"/>
      </tp>
      <tp>
        <v>42101.883462789352</v>
        <stp/>
        <stp>rtd-nuodb</stp>
        <stp>quote_day_history_yahoo</stp>
        <stp>FB</stp>
        <stp>42101</stp>
        <stp>LastUpdateTimeStamp</stp>
        <tr r="M5" s="1"/>
        <tr r="M5" s="10"/>
      </tp>
      <tp t="s">
        <v>67.66B</v>
        <stp/>
        <stp>rtd-nuodb</stp>
        <stp>fundamentals_day_history_yahoo</stp>
        <stp>AAPL</stp>
        <stp>42101</stp>
        <stp>EBITDA</stp>
        <tr r="AU4" s="6"/>
      </tp>
      <tp>
        <v>-4.6500000000000007E-2</v>
        <stp/>
        <stp>rtd-nuodb</stp>
        <stp>fundamentals_day_history_yahoo</stp>
        <stp>LNKD</stp>
        <stp>42101</stp>
        <stp>PercentChangeFromMA50</stp>
        <tr r="AA7" s="6"/>
      </tp>
      <tp>
        <v>82.44</v>
        <stp/>
        <stp>rtd-nuodb</stp>
        <stp>fundamentals_day_history_yahoo</stp>
        <stp>FB</stp>
        <stp>42101</stp>
        <stp>PrevClose</stp>
        <tr r="N5" s="6"/>
      </tp>
      <tp>
        <v>106490</v>
        <stp/>
        <stp>rtd-nuodb</stp>
        <stp>option_day_history_yahoo</stp>
        <stp>AAPL160115C00100000</stp>
        <stp>42101</stp>
        <stp>OpenInt</stp>
        <tr r="S4" s="8"/>
      </tp>
      <tp>
        <v>0.76580000000000004</v>
        <stp/>
        <stp>rtd-nuodb</stp>
        <stp>currencies_day_history_yahoo</stp>
        <stp>AUDUSD=X</stp>
        <stp>42102</stp>
        <stp>High</stp>
        <tr r="J4" s="9"/>
      </tp>
      <tp>
        <v>-2.98E-2</v>
        <stp/>
        <stp>rtd-nuodb</stp>
        <stp>fundamentals_day_history_yahoo</stp>
        <stp>GOOG</stp>
        <stp>42101</stp>
        <stp>PercentChangeFromMA50</stp>
        <tr r="AA6" s="6"/>
      </tp>
      <tp>
        <v>-0.92</v>
        <stp/>
        <stp>rtd-nuodb</stp>
        <stp>fundamentals_day_history_yahoo</stp>
        <stp>AAPL</stp>
        <stp>42101</stp>
        <stp>ChangeFromMA50</stp>
        <tr r="Y4" s="6"/>
      </tp>
      <tp>
        <v>42101.883463564816</v>
        <stp/>
        <stp>rtd-nuodb</stp>
        <stp>fundamentals_day_history_yahoo</stp>
        <stp>FB</stp>
        <stp>42101</stp>
        <stp>LastUpdateTimeStamp</stp>
        <tr r="AZ5" s="6"/>
      </tp>
      <tp>
        <v>4.26</v>
        <stp/>
        <stp>rtd-nuodb</stp>
        <stp>fundamentals_day_history_yahoo</stp>
        <stp>LNKD</stp>
        <stp>42101</stp>
        <stp>EPSEstNextYear</stp>
        <tr r="AI7" s="6"/>
      </tp>
      <tp>
        <v>8.6819000000000006</v>
        <stp/>
        <stp>rtd-nuodb</stp>
        <stp>currencies_day_history_yahoo</stp>
        <stp>USDSEK=X</stp>
        <stp>42102</stp>
        <stp>High</stp>
        <tr r="J11" s="9"/>
      </tp>
      <tp>
        <v>54513</v>
        <stp/>
        <stp>rtd-nuodb</stp>
        <stp>option_day_history_yahoo</stp>
        <stp>AAPL160115C00150000</stp>
        <stp>42101</stp>
        <stp>OpenInt</stp>
        <tr r="S5" s="8"/>
      </tp>
      <tp>
        <v>13.46</v>
        <stp/>
        <stp>rtd-nuodb</stp>
        <stp>fundamentals_day_history_yahoo</stp>
        <stp>AAPL</stp>
        <stp>42101</stp>
        <stp>PriceEPSEstNextYear</stp>
        <tr r="AT4" s="6"/>
      </tp>
      <tp>
        <v>14.27</v>
        <stp/>
        <stp>rtd-nuodb</stp>
        <stp>fundamentals_day_history_yahoo</stp>
        <stp>ORCL</stp>
        <stp>42101</stp>
        <stp>PriceEPSEstNextYear</stp>
        <tr r="AT9" s="6"/>
      </tp>
      <tp>
        <v>1.0838000000000001</v>
        <stp/>
        <stp>rtd-nuodb</stp>
        <stp>currencies_day_history_yahoo</stp>
        <stp>EURUSD=X</stp>
        <stp>42102</stp>
        <stp>High</stp>
        <tr r="J5" s="9"/>
      </tp>
      <tp>
        <v>18.66</v>
        <stp/>
        <stp>rtd-nuodb</stp>
        <stp>fundamentals_day_history_yahoo</stp>
        <stp>LNKD</stp>
        <stp>42101</stp>
        <stp>ChangeFromMA200</stp>
        <tr r="Z7" s="6"/>
      </tp>
      <tp t="s">
        <v>54.66 - 86.07</v>
        <stp/>
        <stp>rtd-nuodb</stp>
        <stp>fundamentals_day_history_yahoo</stp>
        <stp>FB</stp>
        <stp>42101</stp>
        <stp>YearRange</stp>
        <tr r="R5" s="6"/>
      </tp>
      <tp>
        <v>33</v>
        <stp/>
        <stp>rtd-nuodb</stp>
        <stp>fundamentals_day_history_yahoo</stp>
        <stp>GOOG</stp>
        <stp>42101</stp>
        <stp>EPSEstNextYear</stp>
        <tr r="AI6" s="6"/>
      </tp>
      <tp>
        <v>0.9</v>
        <stp/>
        <stp>rtd-nuodb</stp>
        <stp>fundamentals_day_history_yahoo</stp>
        <stp>YHOO</stp>
        <stp>42101</stp>
        <stp>EPSEstNextYear</stp>
        <tr r="AI10" s="6"/>
      </tp>
      <tp>
        <v>0.96509999999999996</v>
        <stp/>
        <stp>rtd-nuodb</stp>
        <stp>currencies_day_history_yahoo</stp>
        <stp>USDCHF=X</stp>
        <stp>42102</stp>
        <stp>Last</stp>
        <tr r="F9" s="9"/>
      </tp>
      <tp>
        <v>-7.7000000000000002E-3</v>
        <stp/>
        <stp>rtd-nuodb</stp>
        <stp>fundamentals_day_history_yahoo</stp>
        <stp>YHOO</stp>
        <stp>42101</stp>
        <stp>PercentChangeFromMA50</stp>
        <tr r="AA10" s="6"/>
      </tp>
      <tp>
        <v>0.75229999999999997</v>
        <stp/>
        <stp>rtd-nuodb</stp>
        <stp>currencies_day_history_yahoo</stp>
        <stp>NZDUSD=X</stp>
        <stp>42102</stp>
        <stp>Last</stp>
        <tr r="F7" s="9"/>
      </tp>
      <tp>
        <v>-3.4</v>
        <stp/>
        <stp>rtd-nuodb</stp>
        <stp>fundamentals_day_history_yahoo</stp>
        <stp>GOOG</stp>
        <stp>42101</stp>
        <stp>ChangeFromMA200</stp>
        <tr r="Z6" s="6"/>
      </tp>
      <tp>
        <v>-1.455604075691412E-3</v>
        <stp/>
        <stp>rtd-nuodb</stp>
        <stp>quote_day_history_yahoo</stp>
        <stp>FB</stp>
        <stp>42101</stp>
        <stp>PercentChange</stp>
        <tr r="H5" s="1"/>
        <tr r="H5" s="10"/>
      </tp>
      <tp>
        <v>2.99</v>
        <stp/>
        <stp>rtd-nuodb</stp>
        <stp>option_day_history_yahoo</stp>
        <stp>AAPL160115P00100000</stp>
        <stp>42101</stp>
        <stp>Last</stp>
        <tr r="L6" s="8"/>
      </tp>
      <tp>
        <v>28.25</v>
        <stp/>
        <stp>rtd-nuodb</stp>
        <stp>option_day_history_yahoo</stp>
        <stp>AAPL160115P00150000</stp>
        <stp>42101</stp>
        <stp>Last</stp>
        <tr r="L7" s="8"/>
      </tp>
      <tp>
        <v>28.15</v>
        <stp/>
        <stp>rtd-nuodb</stp>
        <stp>option_day_history_yahoo</stp>
        <stp>AAPL160115C00100000</stp>
        <stp>42101</stp>
        <stp>Last</stp>
        <tr r="L4" s="8"/>
      </tp>
      <tp>
        <v>3.91</v>
        <stp/>
        <stp>rtd-nuodb</stp>
        <stp>option_day_history_yahoo</stp>
        <stp>AAPL160115C00150000</stp>
        <stp>42101</stp>
        <stp>Last</stp>
        <tr r="L5" s="8"/>
      </tp>
      <tp>
        <v>2.9750000000000001</v>
        <stp/>
        <stp>rtd-nuodb</stp>
        <stp>option_day_history_yahoo</stp>
        <stp>AAPL160115P00100000</stp>
        <stp>42101</stp>
        <stp>Mark</stp>
        <tr r="O6" s="8"/>
      </tp>
      <tp>
        <v>28.75</v>
        <stp/>
        <stp>rtd-nuodb</stp>
        <stp>option_day_history_yahoo</stp>
        <stp>AAPL160115P00150000</stp>
        <stp>42101</stp>
        <stp>Mark</stp>
        <tr r="O7" s="8"/>
      </tp>
      <tp>
        <v>28.175000000000001</v>
        <stp/>
        <stp>rtd-nuodb</stp>
        <stp>option_day_history_yahoo</stp>
        <stp>AAPL160115C00100000</stp>
        <stp>42101</stp>
        <stp>Mark</stp>
        <tr r="O4" s="8"/>
      </tp>
      <tp>
        <v>3.95</v>
        <stp/>
        <stp>rtd-nuodb</stp>
        <stp>option_day_history_yahoo</stp>
        <stp>AAPL160115C00150000</stp>
        <stp>42101</stp>
        <stp>Mark</stp>
        <tr r="O5" s="8"/>
      </tp>
      <tp>
        <v>1.2509999999999999</v>
        <stp/>
        <stp>rtd-nuodb</stp>
        <stp>currencies_day_history_yahoo</stp>
        <stp>USDCAD=X</stp>
        <stp>42102</stp>
        <stp>High</stp>
        <tr r="J8" s="9"/>
      </tp>
      <tp>
        <v>48.46</v>
        <stp/>
        <stp>rtd-nuodb</stp>
        <stp>fundamentals_day_history_yahoo</stp>
        <stp>YHOO</stp>
        <stp>42101</stp>
        <stp>PriceEPSEstNextYear</stp>
        <tr r="AT10" s="6"/>
      </tp>
      <tp>
        <v>1.4830000000000001</v>
        <stp/>
        <stp>rtd-nuodb</stp>
        <stp>currencies_day_history_yahoo</stp>
        <stp>GBPUSD=X</stp>
        <stp>42102</stp>
        <stp>High</stp>
        <tr r="J6" s="9"/>
      </tp>
      <tp>
        <v>0.76570000000000005</v>
        <stp/>
        <stp>rtd-nuodb</stp>
        <stp>currencies_day_history_yahoo</stp>
        <stp>AUDUSD=X</stp>
        <stp>42102</stp>
        <stp>Last</stp>
        <tr r="F4" s="9"/>
      </tp>
      <tp>
        <v>86.07</v>
        <stp/>
        <stp>rtd-nuodb</stp>
        <stp>fundamentals_day_history_yahoo</stp>
        <stp>FB</stp>
        <stp>42101</stp>
        <stp>YearHigh</stp>
        <tr r="P5" s="6"/>
      </tp>
      <tp>
        <v>12.99</v>
        <stp/>
        <stp>rtd-nuodb</stp>
        <stp>fundamentals_day_history_yahoo</stp>
        <stp>FB</stp>
        <stp>42101</stp>
        <stp>BookValue</stp>
        <tr r="AP5" s="6"/>
      </tp>
      <tp>
        <v>3.01</v>
        <stp/>
        <stp>rtd-nuodb</stp>
        <stp>fundamentals_day_history_yahoo</stp>
        <stp>ORCL</stp>
        <stp>42101</stp>
        <stp>EPSEstNextYear</stp>
        <tr r="AI9" s="6"/>
      </tp>
      <tp>
        <v>92.57</v>
        <stp/>
        <stp>rtd-nuodb</stp>
        <stp>fundamentals_day_history_yahoo</stp>
        <stp>FB</stp>
        <stp>42101</stp>
        <stp>OneYearTargetPrice</stp>
        <tr r="AD5" s="6"/>
      </tp>
      <tp>
        <v>42101.883530277781</v>
        <stp/>
        <stp>rtd-nuodb</stp>
        <stp>currencies_day_history_yahoo</stp>
        <stp>EURUSD=X</stp>
        <stp>42102</stp>
        <stp>LastUpdateTimeStamp</stp>
        <tr r="L5" s="9"/>
      </tp>
      <tp>
        <v>42101.883532418979</v>
        <stp/>
        <stp>rtd-nuodb</stp>
        <stp>currencies_day_history_yahoo</stp>
        <stp>GBPUSD=X</stp>
        <stp>42102</stp>
        <stp>LastUpdateTimeStamp</stp>
        <tr r="L6" s="9"/>
      </tp>
      <tp>
        <v>42101.883534351851</v>
        <stp/>
        <stp>rtd-nuodb</stp>
        <stp>currencies_day_history_yahoo</stp>
        <stp>AUDUSD=X</stp>
        <stp>42102</stp>
        <stp>LastUpdateTimeStamp</stp>
        <tr r="L4" s="9"/>
      </tp>
      <tp>
        <v>42101.883535231478</v>
        <stp/>
        <stp>rtd-nuodb</stp>
        <stp>currencies_day_history_yahoo</stp>
        <stp>NZDUSD=X</stp>
        <stp>42102</stp>
        <stp>LastUpdateTimeStamp</stp>
        <tr r="L7" s="9"/>
      </tp>
      <tp>
        <v>8.6555999999999997</v>
        <stp/>
        <stp>rtd-nuodb</stp>
        <stp>currencies_day_history_yahoo</stp>
        <stp>USDSEK=X</stp>
        <stp>42102</stp>
        <stp>Last</stp>
        <tr r="F11" s="9"/>
      </tp>
      <tp>
        <v>58.64</v>
        <stp/>
        <stp>rtd-nuodb</stp>
        <stp>fundamentals_day_history_yahoo</stp>
        <stp>LNKD</stp>
        <stp>42101</stp>
        <stp>PriceEPSEstNextYear</stp>
        <tr r="AT7" s="6"/>
      </tp>
      <tp>
        <v>42101.883467615742</v>
        <stp/>
        <stp>rtd-nuodb</stp>
        <stp>currencies_day_history_yahoo</stp>
        <stp>USDSEK=X</stp>
        <stp>42102</stp>
        <stp>LastUpdateTimeStamp</stp>
        <tr r="L11" s="9"/>
      </tp>
      <tp>
        <v>6.34</v>
        <stp/>
        <stp>rtd-nuodb</stp>
        <stp>fundamentals_day_history_yahoo</stp>
        <stp>FB</stp>
        <stp>42101</stp>
        <stp>PriceBook</stp>
        <tr r="AQ5" s="6"/>
      </tp>
      <tp>
        <v>42101.883459004632</v>
        <stp/>
        <stp>rtd-nuodb</stp>
        <stp>fundamentals_day_history_yahoo</stp>
        <stp>MSFT</stp>
        <stp>42101</stp>
        <stp>LastUpdateTimeStamp</stp>
        <tr r="AZ8" s="6"/>
      </tp>
      <tp>
        <v>52.62</v>
        <stp/>
        <stp>rtd-nuodb</stp>
        <stp>fundamentals_day_history_yahoo</stp>
        <stp>YHOO</stp>
        <stp>42101</stp>
        <stp>YearHigh</stp>
        <tr r="P10" s="6"/>
      </tp>
      <tp>
        <v>1.0835999999999999</v>
        <stp/>
        <stp>rtd-nuodb</stp>
        <stp>currencies_day_history_yahoo</stp>
        <stp>EURUSD=X</stp>
        <stp>42102</stp>
        <stp>Last</stp>
        <tr r="F5" s="9"/>
      </tp>
      <tp>
        <v>1.1299999999999999</v>
        <stp/>
        <stp>rtd-nuodb</stp>
        <stp>fundamentals_day_history_yahoo</stp>
        <stp>ORCL</stp>
        <stp>42101</stp>
        <stp>ChangeFromMA200</stp>
        <tr r="Z9" s="6"/>
      </tp>
      <tp>
        <v>11.93</v>
        <stp/>
        <stp>rtd-nuodb</stp>
        <stp>fundamentals_day_history_yahoo</stp>
        <stp>AAPL</stp>
        <stp>42101</stp>
        <stp>ChangeFromMA200</stp>
        <tr r="Z4" s="6"/>
      </tp>
      <tp>
        <v>0.96640000000000004</v>
        <stp/>
        <stp>rtd-nuodb</stp>
        <stp>currencies_day_history_yahoo</stp>
        <stp>USDCHF=X</stp>
        <stp>42102</stp>
        <stp>High</stp>
        <tr r="J9" s="9"/>
      </tp>
      <tp>
        <v>-2.14</v>
        <stp/>
        <stp>rtd-nuodb</stp>
        <stp>fundamentals_day_history_yahoo</stp>
        <stp>YHOO</stp>
        <stp>42101</stp>
        <stp>ChangeFromMA200</stp>
        <tr r="Z10" s="6"/>
      </tp>
      <tp>
        <v>0.75239999999999996</v>
        <stp/>
        <stp>rtd-nuodb</stp>
        <stp>currencies_day_history_yahoo</stp>
        <stp>NZDUSD=X</stp>
        <stp>42102</stp>
        <stp>High</stp>
        <tr r="J7" s="9"/>
      </tp>
      <tp>
        <v>0.88346754629629631</v>
        <stp/>
        <stp>rtd-nuodb</stp>
        <stp>option_day_history_yahoo</stp>
        <stp>AAPL160115C00100000</stp>
        <stp>42101</stp>
        <stp>Time</stp>
        <tr r="E4" s="8"/>
      </tp>
      <tp>
        <v>0.88346754629629631</v>
        <stp/>
        <stp>rtd-nuodb</stp>
        <stp>option_day_history_yahoo</stp>
        <stp>AAPL160115C00150000</stp>
        <stp>42101</stp>
        <stp>Time</stp>
        <tr r="E5" s="8"/>
      </tp>
      <tp>
        <v>0.88346754629629631</v>
        <stp/>
        <stp>rtd-nuodb</stp>
        <stp>option_day_history_yahoo</stp>
        <stp>AAPL160115P00100000</stp>
        <stp>42101</stp>
        <stp>Time</stp>
        <tr r="E6" s="8"/>
      </tp>
      <tp>
        <v>0.88346754629629631</v>
        <stp/>
        <stp>rtd-nuodb</stp>
        <stp>option_day_history_yahoo</stp>
        <stp>AAPL160115P00150000</stp>
        <stp>42101</stp>
        <stp>Time</stp>
        <tr r="E7" s="8"/>
      </tp>
      <tp>
        <v>1.4827999999999999</v>
        <stp/>
        <stp>rtd-nuodb</stp>
        <stp>currencies_day_history_yahoo</stp>
        <stp>GBPUSD=X</stp>
        <stp>42102</stp>
        <stp>Last</stp>
        <tr r="F6" s="9"/>
      </tp>
      <tp>
        <v>-7.1999999999999998E-3</v>
        <stp/>
        <stp>rtd-nuodb</stp>
        <stp>fundamentals_day_history_yahoo</stp>
        <stp>AAPL</stp>
        <stp>42101</stp>
        <stp>PercentChangeFromMA50</stp>
        <tr r="AA4" s="6"/>
      </tp>
      <tp>
        <v>0</v>
        <stp/>
        <stp>rtd-nuodb</stp>
        <stp>fundamentals_day_history_yahoo</stp>
        <stp>GOOG</stp>
        <stp>42101</stp>
        <stp>PriceEPSEstNextYear</stp>
        <tr r="AT6" s="6"/>
      </tp>
      <tp>
        <v>2.88</v>
        <stp/>
        <stp>rtd-nuodb</stp>
        <stp>fundamentals_day_history_yahoo</stp>
        <stp>MSFT</stp>
        <stp>42101</stp>
        <stp>EPSEstNextYear</stp>
        <tr r="AI8" s="6"/>
      </tp>
      <tp>
        <v>1.2490000000000001</v>
        <stp/>
        <stp>rtd-nuodb</stp>
        <stp>currencies_day_history_yahoo</stp>
        <stp>USDCAD=X</stp>
        <stp>42102</stp>
        <stp>Last</stp>
        <tr r="F8" s="9"/>
      </tp>
      <tp>
        <v>120.345</v>
        <stp/>
        <stp>rtd-nuodb</stp>
        <stp>currencies_day_history_yahoo</stp>
        <stp>USDJPY=X</stp>
        <stp>42102</stp>
        <stp>Open</stp>
        <tr r="I10" s="9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6" name="Data_Table1" displayName="Data_Table1" ref="B3:N10" totalsRowShown="0">
  <autoFilter ref="B3:N10"/>
  <tableColumns count="13">
    <tableColumn id="1" name="_RowNum"/>
    <tableColumn id="2" name="Symbol"/>
    <tableColumn id="3" name="Date" dataDxfId="9"/>
    <tableColumn id="4" name="LastTradeTime" dataDxfId="8">
      <calculatedColumnFormula>RTD("gartle.rtd",,"rtd-nuodb","quote_day_history_yahoo",Data_Table1[Symbol],Data_Table1[Date],"LastTradeTime")</calculatedColumnFormula>
    </tableColumn>
    <tableColumn id="5" name="Last" dataDxfId="7">
      <calculatedColumnFormula>RTD("gartle.rtd",,"rtd-nuodb","quote_day_history_yahoo",Data_Table1[Symbol],Data_Table1[Date],"Last")</calculatedColumnFormula>
    </tableColumn>
    <tableColumn id="6" name="Change" dataDxfId="6">
      <calculatedColumnFormula>RTD("gartle.rtd",,"rtd-nuodb","quote_day_history_yahoo",Data_Table1[Symbol],Data_Table1[Date],"Change")</calculatedColumnFormula>
    </tableColumn>
    <tableColumn id="7" name="PercentChange" dataDxfId="5">
      <calculatedColumnFormula>RTD("gartle.rtd",,"rtd-nuodb","quote_day_history_yahoo",Data_Table1[Symbol],Data_Table1[Date],"PercentChange")</calculatedColumnFormula>
    </tableColumn>
    <tableColumn id="8" name="Open" dataDxfId="4">
      <calculatedColumnFormula>RTD("gartle.rtd",,"rtd-nuodb","quote_day_history_yahoo",Data_Table1[Symbol],Data_Table1[Date],"Open")</calculatedColumnFormula>
    </tableColumn>
    <tableColumn id="9" name="High" dataDxfId="3">
      <calculatedColumnFormula>RTD("gartle.rtd",,"rtd-nuodb","quote_day_history_yahoo",Data_Table1[Symbol],Data_Table1[Date],"High")</calculatedColumnFormula>
    </tableColumn>
    <tableColumn id="10" name="Low" dataDxfId="2">
      <calculatedColumnFormula>RTD("gartle.rtd",,"rtd-nuodb","quote_day_history_yahoo",Data_Table1[Symbol],Data_Table1[Date],"Low")</calculatedColumnFormula>
    </tableColumn>
    <tableColumn id="11" name="Volume" dataDxfId="1">
      <calculatedColumnFormula>RTD("gartle.rtd",,"rtd-nuodb","quote_day_history_yahoo",Data_Table1[Symbol],Data_Table1[Date],"Volume")</calculatedColumnFormula>
    </tableColumn>
    <tableColumn id="12" name="LastUpdateTimeStamp" dataDxfId="0">
      <calculatedColumnFormula>RTD("gartle.rtd",,"rtd-nuodb","quote_day_history_yahoo",Data_Table1[Symbol],Data_Table1[Date],"LastUpdateTimeStamp")</calculatedColumnFormula>
    </tableColumn>
    <tableColumn id="13" name="RTD_LastMessage">
      <calculatedColumnFormula>RTD("gartle.rtd",,"rtd-nuodb","quote_day_history_yahoo",Data_Table1[Symbol],Data_Table1[Date],"RTD_LastMessage")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DayHistoryYahoo_Table1" displayName="QuoteDayHistoryYahoo_Table1" ref="B3:N10" totalsRowShown="0" dataDxfId="93">
  <tableColumns count="13">
    <tableColumn id="1" name="_RowNum" dataDxfId="106"/>
    <tableColumn id="2" name="Symbol" dataDxfId="105"/>
    <tableColumn id="3" name="Date" dataDxfId="104"/>
    <tableColumn id="4" name="LastTradeTime" dataDxfId="103">
      <calculatedColumnFormula>RTD("gartle.rtd",,"rtd-nuodb","quote_day_history_yahoo",QuoteDayHistoryYahoo_Table1[Symbol],QuoteDayHistoryYahoo_Table1[Date],"LastTradeTime")</calculatedColumnFormula>
    </tableColumn>
    <tableColumn id="5" name="Last" dataDxfId="102">
      <calculatedColumnFormula>RTD("gartle.rtd",,"rtd-nuodb","quote_day_history_yahoo",QuoteDayHistoryYahoo_Table1[Symbol],QuoteDayHistoryYahoo_Table1[Date],"Last")</calculatedColumnFormula>
    </tableColumn>
    <tableColumn id="6" name="Change" dataDxfId="101">
      <calculatedColumnFormula>RTD("gartle.rtd",,"rtd-nuodb","quote_day_history_yahoo",QuoteDayHistoryYahoo_Table1[Symbol],QuoteDayHistoryYahoo_Table1[Date],"Change")</calculatedColumnFormula>
    </tableColumn>
    <tableColumn id="7" name="PercentChange" dataDxfId="100">
      <calculatedColumnFormula>RTD("gartle.rtd",,"rtd-nuodb","quote_day_history_yahoo",QuoteDayHistoryYahoo_Table1[Symbol],QuoteDayHistoryYahoo_Table1[Date],"PercentChange")</calculatedColumnFormula>
    </tableColumn>
    <tableColumn id="8" name="Open" dataDxfId="99">
      <calculatedColumnFormula>RTD("gartle.rtd",,"rtd-nuodb","quote_day_history_yahoo",QuoteDayHistoryYahoo_Table1[Symbol],QuoteDayHistoryYahoo_Table1[Date],"Open")</calculatedColumnFormula>
    </tableColumn>
    <tableColumn id="9" name="High" dataDxfId="98">
      <calculatedColumnFormula>RTD("gartle.rtd",,"rtd-nuodb","quote_day_history_yahoo",QuoteDayHistoryYahoo_Table1[Symbol],QuoteDayHistoryYahoo_Table1[Date],"High")</calculatedColumnFormula>
    </tableColumn>
    <tableColumn id="10" name="Low" dataDxfId="97">
      <calculatedColumnFormula>RTD("gartle.rtd",,"rtd-nuodb","quote_day_history_yahoo",QuoteDayHistoryYahoo_Table1[Symbol],QuoteDayHistoryYahoo_Table1[Date],"Low")</calculatedColumnFormula>
    </tableColumn>
    <tableColumn id="11" name="Volume" dataDxfId="96">
      <calculatedColumnFormula>RTD("gartle.rtd",,"rtd-nuodb","quote_day_history_yahoo",QuoteDayHistoryYahoo_Table1[Symbol],QuoteDayHistoryYahoo_Table1[Date],"Volume")</calculatedColumnFormula>
    </tableColumn>
    <tableColumn id="12" name="LastUpdateTimeStamp" dataDxfId="95">
      <calculatedColumnFormula>RTD("gartle.rtd",,"rtd-nuodb","quote_day_history_yahoo",QuoteDayHistoryYahoo_Table1[Symbol],QuoteDayHistoryYahoo_Table1[Date],"LastUpdateTimeStamp")</calculatedColumnFormula>
    </tableColumn>
    <tableColumn id="13" name="RTD_LastMessage" dataDxfId="94">
      <calculatedColumnFormula>RTD("gartle.rtd",,"rtd-nuodb","quote_day_history_yahoo",QuoteDayHistoryYahoo_Table1[Symbol],QuoteDayHistoryYahoo_Table1[Date],"RTD_LastMessage")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" name="FundamentalsDayHistoryYahoo_Table1" displayName="FundamentalsDayHistoryYahoo_Table1" ref="B3:BA10" totalsRowShown="0" dataDxfId="40">
  <tableColumns count="52">
    <tableColumn id="1" name="_RowNum" dataDxfId="92"/>
    <tableColumn id="2" name="Symbol" dataDxfId="91"/>
    <tableColumn id="3" name="Date" dataDxfId="90"/>
    <tableColumn id="4" name="LastTradeTime" dataDxfId="89">
      <calculatedColumnFormula>RTD("gartle.rtd",,"rtd-nuodb","fundamentals_day_history_yahoo",FundamentalsDayHistoryYahoo_Table1[Symbol],FundamentalsDayHistoryYahoo_Table1[Date],"LastTradeTime")</calculatedColumnFormula>
    </tableColumn>
    <tableColumn id="5" name="Last" dataDxfId="88">
      <calculatedColumnFormula>RTD("gartle.rtd",,"rtd-nuodb","fundamentals_day_history_yahoo",FundamentalsDayHistoryYahoo_Table1[Symbol],FundamentalsDayHistoryYahoo_Table1[Date],"Last")</calculatedColumnFormula>
    </tableColumn>
    <tableColumn id="6" name="Change" dataDxfId="87">
      <calculatedColumnFormula>RTD("gartle.rtd",,"rtd-nuodb","fundamentals_day_history_yahoo",FundamentalsDayHistoryYahoo_Table1[Symbol],FundamentalsDayHistoryYahoo_Table1[Date],"Change")</calculatedColumnFormula>
    </tableColumn>
    <tableColumn id="7" name="PercentChange" dataDxfId="86">
      <calculatedColumnFormula>RTD("gartle.rtd",,"rtd-nuodb","fundamentals_day_history_yahoo",FundamentalsDayHistoryYahoo_Table1[Symbol],FundamentalsDayHistoryYahoo_Table1[Date],"PercentChange")</calculatedColumnFormula>
    </tableColumn>
    <tableColumn id="8" name="Open" dataDxfId="85">
      <calculatedColumnFormula>RTD("gartle.rtd",,"rtd-nuodb","fundamentals_day_history_yahoo",FundamentalsDayHistoryYahoo_Table1[Symbol],FundamentalsDayHistoryYahoo_Table1[Date],"Open")</calculatedColumnFormula>
    </tableColumn>
    <tableColumn id="9" name="High" dataDxfId="84">
      <calculatedColumnFormula>RTD("gartle.rtd",,"rtd-nuodb","fundamentals_day_history_yahoo",FundamentalsDayHistoryYahoo_Table1[Symbol],FundamentalsDayHistoryYahoo_Table1[Date],"High")</calculatedColumnFormula>
    </tableColumn>
    <tableColumn id="10" name="Low" dataDxfId="83">
      <calculatedColumnFormula>RTD("gartle.rtd",,"rtd-nuodb","fundamentals_day_history_yahoo",FundamentalsDayHistoryYahoo_Table1[Symbol],FundamentalsDayHistoryYahoo_Table1[Date],"Low")</calculatedColumnFormula>
    </tableColumn>
    <tableColumn id="11" name="Volume" dataDxfId="82">
      <calculatedColumnFormula>RTD("gartle.rtd",,"rtd-nuodb","fundamentals_day_history_yahoo",FundamentalsDayHistoryYahoo_Table1[Symbol],FundamentalsDayHistoryYahoo_Table1[Date],"Volume")</calculatedColumnFormula>
    </tableColumn>
    <tableColumn id="12" name="DaysRange" dataDxfId="81">
      <calculatedColumnFormula>RTD("gartle.rtd",,"rtd-nuodb","fundamentals_day_history_yahoo",FundamentalsDayHistoryYahoo_Table1[Symbol],FundamentalsDayHistoryYahoo_Table1[Date],"DaysRange")</calculatedColumnFormula>
    </tableColumn>
    <tableColumn id="13" name="PrevClose" dataDxfId="80">
      <calculatedColumnFormula>RTD("gartle.rtd",,"rtd-nuodb","fundamentals_day_history_yahoo",FundamentalsDayHistoryYahoo_Table1[Symbol],FundamentalsDayHistoryYahoo_Table1[Date],"PrevClose")</calculatedColumnFormula>
    </tableColumn>
    <tableColumn id="14" name="ShortRatio" dataDxfId="79">
      <calculatedColumnFormula>RTD("gartle.rtd",,"rtd-nuodb","fundamentals_day_history_yahoo",FundamentalsDayHistoryYahoo_Table1[Symbol],FundamentalsDayHistoryYahoo_Table1[Date],"ShortRatio")</calculatedColumnFormula>
    </tableColumn>
    <tableColumn id="15" name="YearHigh" dataDxfId="78">
      <calculatedColumnFormula>RTD("gartle.rtd",,"rtd-nuodb","fundamentals_day_history_yahoo",FundamentalsDayHistoryYahoo_Table1[Symbol],FundamentalsDayHistoryYahoo_Table1[Date],"YearHigh")</calculatedColumnFormula>
    </tableColumn>
    <tableColumn id="16" name="YearLow" dataDxfId="77">
      <calculatedColumnFormula>RTD("gartle.rtd",,"rtd-nuodb","fundamentals_day_history_yahoo",FundamentalsDayHistoryYahoo_Table1[Symbol],FundamentalsDayHistoryYahoo_Table1[Date],"YearLow")</calculatedColumnFormula>
    </tableColumn>
    <tableColumn id="17" name="YearRange" dataDxfId="76">
      <calculatedColumnFormula>RTD("gartle.rtd",,"rtd-nuodb","fundamentals_day_history_yahoo",FundamentalsDayHistoryYahoo_Table1[Symbol],FundamentalsDayHistoryYahoo_Table1[Date],"YearRange")</calculatedColumnFormula>
    </tableColumn>
    <tableColumn id="18" name="ChangeFromYearHigh" dataDxfId="75">
      <calculatedColumnFormula>RTD("gartle.rtd",,"rtd-nuodb","fundamentals_day_history_yahoo",FundamentalsDayHistoryYahoo_Table1[Symbol],FundamentalsDayHistoryYahoo_Table1[Date],"ChangeFromYearHigh")</calculatedColumnFormula>
    </tableColumn>
    <tableColumn id="19" name="ChangeFromYearLow" dataDxfId="74">
      <calculatedColumnFormula>RTD("gartle.rtd",,"rtd-nuodb","fundamentals_day_history_yahoo",FundamentalsDayHistoryYahoo_Table1[Symbol],FundamentalsDayHistoryYahoo_Table1[Date],"ChangeFromYearLow")</calculatedColumnFormula>
    </tableColumn>
    <tableColumn id="20" name="PercentChangeFromYearHigh" dataDxfId="73">
      <calculatedColumnFormula>RTD("gartle.rtd",,"rtd-nuodb","fundamentals_day_history_yahoo",FundamentalsDayHistoryYahoo_Table1[Symbol],FundamentalsDayHistoryYahoo_Table1[Date],"PercentChangeFromYearHigh")</calculatedColumnFormula>
    </tableColumn>
    <tableColumn id="21" name="PercentChangeFromYearLow" dataDxfId="72">
      <calculatedColumnFormula>RTD("gartle.rtd",,"rtd-nuodb","fundamentals_day_history_yahoo",FundamentalsDayHistoryYahoo_Table1[Symbol],FundamentalsDayHistoryYahoo_Table1[Date],"PercentChangeFromYearLow")</calculatedColumnFormula>
    </tableColumn>
    <tableColumn id="22" name="MA50" dataDxfId="71">
      <calculatedColumnFormula>RTD("gartle.rtd",,"rtd-nuodb","fundamentals_day_history_yahoo",FundamentalsDayHistoryYahoo_Table1[Symbol],FundamentalsDayHistoryYahoo_Table1[Date],"MA50")</calculatedColumnFormula>
    </tableColumn>
    <tableColumn id="23" name="MA200" dataDxfId="70">
      <calculatedColumnFormula>RTD("gartle.rtd",,"rtd-nuodb","fundamentals_day_history_yahoo",FundamentalsDayHistoryYahoo_Table1[Symbol],FundamentalsDayHistoryYahoo_Table1[Date],"MA200")</calculatedColumnFormula>
    </tableColumn>
    <tableColumn id="24" name="ChangeFromMA50" dataDxfId="69">
      <calculatedColumnFormula>RTD("gartle.rtd",,"rtd-nuodb","fundamentals_day_history_yahoo",FundamentalsDayHistoryYahoo_Table1[Symbol],FundamentalsDayHistoryYahoo_Table1[Date],"ChangeFromMA50")</calculatedColumnFormula>
    </tableColumn>
    <tableColumn id="25" name="ChangeFromMA200" dataDxfId="68">
      <calculatedColumnFormula>RTD("gartle.rtd",,"rtd-nuodb","fundamentals_day_history_yahoo",FundamentalsDayHistoryYahoo_Table1[Symbol],FundamentalsDayHistoryYahoo_Table1[Date],"ChangeFromMA200")</calculatedColumnFormula>
    </tableColumn>
    <tableColumn id="26" name="PercentChangeFromMA50" dataDxfId="67">
      <calculatedColumnFormula>RTD("gartle.rtd",,"rtd-nuodb","fundamentals_day_history_yahoo",FundamentalsDayHistoryYahoo_Table1[Symbol],FundamentalsDayHistoryYahoo_Table1[Date],"PercentChangeFromMA50")</calculatedColumnFormula>
    </tableColumn>
    <tableColumn id="27" name="PercentChangeFromMA200" dataDxfId="66">
      <calculatedColumnFormula>RTD("gartle.rtd",,"rtd-nuodb","fundamentals_day_history_yahoo",FundamentalsDayHistoryYahoo_Table1[Symbol],FundamentalsDayHistoryYahoo_Table1[Date],"PercentChangeFromMA200")</calculatedColumnFormula>
    </tableColumn>
    <tableColumn id="28" name="AverageDailyVolume" dataDxfId="65">
      <calculatedColumnFormula>RTD("gartle.rtd",,"rtd-nuodb","fundamentals_day_history_yahoo",FundamentalsDayHistoryYahoo_Table1[Symbol],FundamentalsDayHistoryYahoo_Table1[Date],"AverageDailyVolume")</calculatedColumnFormula>
    </tableColumn>
    <tableColumn id="29" name="OneYearTargetPrice" dataDxfId="64">
      <calculatedColumnFormula>RTD("gartle.rtd",,"rtd-nuodb","fundamentals_day_history_yahoo",FundamentalsDayHistoryYahoo_Table1[Symbol],FundamentalsDayHistoryYahoo_Table1[Date],"OneYearTargetPrice")</calculatedColumnFormula>
    </tableColumn>
    <tableColumn id="30" name="PE" dataDxfId="63">
      <calculatedColumnFormula>RTD("gartle.rtd",,"rtd-nuodb","fundamentals_day_history_yahoo",FundamentalsDayHistoryYahoo_Table1[Symbol],FundamentalsDayHistoryYahoo_Table1[Date],"PE")</calculatedColumnFormula>
    </tableColumn>
    <tableColumn id="31" name="PEG" dataDxfId="62">
      <calculatedColumnFormula>RTD("gartle.rtd",,"rtd-nuodb","fundamentals_day_history_yahoo",FundamentalsDayHistoryYahoo_Table1[Symbol],FundamentalsDayHistoryYahoo_Table1[Date],"PEG")</calculatedColumnFormula>
    </tableColumn>
    <tableColumn id="32" name="EPSEstCurrentYear" dataDxfId="61">
      <calculatedColumnFormula>RTD("gartle.rtd",,"rtd-nuodb","fundamentals_day_history_yahoo",FundamentalsDayHistoryYahoo_Table1[Symbol],FundamentalsDayHistoryYahoo_Table1[Date],"EPSEstCurrentYear")</calculatedColumnFormula>
    </tableColumn>
    <tableColumn id="33" name="EPSEstNextQuarter" dataDxfId="60">
      <calculatedColumnFormula>RTD("gartle.rtd",,"rtd-nuodb","fundamentals_day_history_yahoo",FundamentalsDayHistoryYahoo_Table1[Symbol],FundamentalsDayHistoryYahoo_Table1[Date],"EPSEstNextQuarter")</calculatedColumnFormula>
    </tableColumn>
    <tableColumn id="34" name="EPSEstNextYear" dataDxfId="59">
      <calculatedColumnFormula>RTD("gartle.rtd",,"rtd-nuodb","fundamentals_day_history_yahoo",FundamentalsDayHistoryYahoo_Table1[Symbol],FundamentalsDayHistoryYahoo_Table1[Date],"EPSEstNextYear")</calculatedColumnFormula>
    </tableColumn>
    <tableColumn id="35" name="EarningsShare" dataDxfId="58">
      <calculatedColumnFormula>RTD("gartle.rtd",,"rtd-nuodb","fundamentals_day_history_yahoo",FundamentalsDayHistoryYahoo_Table1[Symbol],FundamentalsDayHistoryYahoo_Table1[Date],"EarningsShare")</calculatedColumnFormula>
    </tableColumn>
    <tableColumn id="36" name="MarketCap" dataDxfId="57">
      <calculatedColumnFormula>RTD("gartle.rtd",,"rtd-nuodb","fundamentals_day_history_yahoo",FundamentalsDayHistoryYahoo_Table1[Symbol],FundamentalsDayHistoryYahoo_Table1[Date],"MarketCap")</calculatedColumnFormula>
    </tableColumn>
    <tableColumn id="37" name="DividendYield" dataDxfId="56">
      <calculatedColumnFormula>RTD("gartle.rtd",,"rtd-nuodb","fundamentals_day_history_yahoo",FundamentalsDayHistoryYahoo_Table1[Symbol],FundamentalsDayHistoryYahoo_Table1[Date],"DividendYield")</calculatedColumnFormula>
    </tableColumn>
    <tableColumn id="38" name="DividendShare" dataDxfId="55">
      <calculatedColumnFormula>RTD("gartle.rtd",,"rtd-nuodb","fundamentals_day_history_yahoo",FundamentalsDayHistoryYahoo_Table1[Symbol],FundamentalsDayHistoryYahoo_Table1[Date],"DividendShare")</calculatedColumnFormula>
    </tableColumn>
    <tableColumn id="39" name="ExDividendDate" dataDxfId="54">
      <calculatedColumnFormula>RTD("gartle.rtd",,"rtd-nuodb","fundamentals_day_history_yahoo",FundamentalsDayHistoryYahoo_Table1[Symbol],FundamentalsDayHistoryYahoo_Table1[Date],"ExDividendDate")</calculatedColumnFormula>
    </tableColumn>
    <tableColumn id="40" name="DividendPayDate" dataDxfId="53">
      <calculatedColumnFormula>RTD("gartle.rtd",,"rtd-nuodb","fundamentals_day_history_yahoo",FundamentalsDayHistoryYahoo_Table1[Symbol],FundamentalsDayHistoryYahoo_Table1[Date],"DividendPayDate")</calculatedColumnFormula>
    </tableColumn>
    <tableColumn id="41" name="BookValue" dataDxfId="52">
      <calculatedColumnFormula>RTD("gartle.rtd",,"rtd-nuodb","fundamentals_day_history_yahoo",FundamentalsDayHistoryYahoo_Table1[Symbol],FundamentalsDayHistoryYahoo_Table1[Date],"BookValue")</calculatedColumnFormula>
    </tableColumn>
    <tableColumn id="42" name="PriceBook" dataDxfId="51">
      <calculatedColumnFormula>RTD("gartle.rtd",,"rtd-nuodb","fundamentals_day_history_yahoo",FundamentalsDayHistoryYahoo_Table1[Symbol],FundamentalsDayHistoryYahoo_Table1[Date],"PriceBook")</calculatedColumnFormula>
    </tableColumn>
    <tableColumn id="43" name="PriceSales" dataDxfId="50">
      <calculatedColumnFormula>RTD("gartle.rtd",,"rtd-nuodb","fundamentals_day_history_yahoo",FundamentalsDayHistoryYahoo_Table1[Symbol],FundamentalsDayHistoryYahoo_Table1[Date],"PriceSales")</calculatedColumnFormula>
    </tableColumn>
    <tableColumn id="44" name="PriceEPSEstCurrentYear" dataDxfId="49">
      <calculatedColumnFormula>RTD("gartle.rtd",,"rtd-nuodb","fundamentals_day_history_yahoo",FundamentalsDayHistoryYahoo_Table1[Symbol],FundamentalsDayHistoryYahoo_Table1[Date],"PriceEPSEstCurrentYear")</calculatedColumnFormula>
    </tableColumn>
    <tableColumn id="45" name="PriceEPSEstNextYear" dataDxfId="48">
      <calculatedColumnFormula>RTD("gartle.rtd",,"rtd-nuodb","fundamentals_day_history_yahoo",FundamentalsDayHistoryYahoo_Table1[Symbol],FundamentalsDayHistoryYahoo_Table1[Date],"PriceEPSEstNextYear")</calculatedColumnFormula>
    </tableColumn>
    <tableColumn id="46" name="EBITDA" dataDxfId="47">
      <calculatedColumnFormula>RTD("gartle.rtd",,"rtd-nuodb","fundamentals_day_history_yahoo",FundamentalsDayHistoryYahoo_Table1[Symbol],FundamentalsDayHistoryYahoo_Table1[Date],"EBITDA")</calculatedColumnFormula>
    </tableColumn>
    <tableColumn id="47" name="CompanyName" dataDxfId="46">
      <calculatedColumnFormula>RTD("gartle.rtd",,"rtd-nuodb","fundamentals_day_history_yahoo",FundamentalsDayHistoryYahoo_Table1[Symbol],FundamentalsDayHistoryYahoo_Table1[Date],"CompanyName")</calculatedColumnFormula>
    </tableColumn>
    <tableColumn id="48" name="StockExchange" dataDxfId="45">
      <calculatedColumnFormula>RTD("gartle.rtd",,"rtd-nuodb","fundamentals_day_history_yahoo",FundamentalsDayHistoryYahoo_Table1[Symbol],FundamentalsDayHistoryYahoo_Table1[Date],"StockExchange")</calculatedColumnFormula>
    </tableColumn>
    <tableColumn id="49" name="Commission" dataDxfId="44">
      <calculatedColumnFormula>RTD("gartle.rtd",,"rtd-nuodb","fundamentals_day_history_yahoo",FundamentalsDayHistoryYahoo_Table1[Symbol],FundamentalsDayHistoryYahoo_Table1[Date],"Commission")</calculatedColumnFormula>
    </tableColumn>
    <tableColumn id="50" name="Notes" dataDxfId="43">
      <calculatedColumnFormula>RTD("gartle.rtd",,"rtd-nuodb","fundamentals_day_history_yahoo",FundamentalsDayHistoryYahoo_Table1[Symbol],FundamentalsDayHistoryYahoo_Table1[Date],"Notes")</calculatedColumnFormula>
    </tableColumn>
    <tableColumn id="51" name="LastUpdateTimeStamp" dataDxfId="42">
      <calculatedColumnFormula>RTD("gartle.rtd",,"rtd-nuodb","fundamentals_day_history_yahoo",FundamentalsDayHistoryYahoo_Table1[Symbol],FundamentalsDayHistoryYahoo_Table1[Date],"LastUpdateTimeStamp")</calculatedColumnFormula>
    </tableColumn>
    <tableColumn id="52" name="RTD_LastMessage" dataDxfId="41">
      <calculatedColumnFormula>RTD("gartle.rtd",,"rtd-nuodb","fundamentals_day_history_yahoo",FundamentalsDayHistoryYahoo_Table1[Symbol],FundamentalsDayHistoryYahoo_Table1[Date],"RTD_LastMessage")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3" name="OptionDayHistoryYahoo_Table1" displayName="OptionDayHistoryYahoo_Table1" ref="B3:U7" totalsRowShown="0" dataDxfId="19">
  <tableColumns count="20">
    <tableColumn id="1" name="_RowNum" dataDxfId="39"/>
    <tableColumn id="2" name="Code" dataDxfId="38"/>
    <tableColumn id="3" name="Date" dataDxfId="37"/>
    <tableColumn id="4" name="Time" dataDxfId="36">
      <calculatedColumnFormula>RTD("gartle.rtd",,"rtd-nuodb","option_day_history_yahoo",OptionDayHistoryYahoo_Table1[Code],OptionDayHistoryYahoo_Table1[Date],"Time")</calculatedColumnFormula>
    </tableColumn>
    <tableColumn id="5" name="OptionCode" dataDxfId="35">
      <calculatedColumnFormula>RTD("gartle.rtd",,"rtd-nuodb","option_day_history_yahoo",OptionDayHistoryYahoo_Table1[Code],OptionDayHistoryYahoo_Table1[Date],"OptionCode")</calculatedColumnFormula>
    </tableColumn>
    <tableColumn id="6" name="Symbol" dataDxfId="34">
      <calculatedColumnFormula>RTD("gartle.rtd",,"rtd-nuodb","option_day_history_yahoo",OptionDayHistoryYahoo_Table1[Code],OptionDayHistoryYahoo_Table1[Date],"Symbol")</calculatedColumnFormula>
    </tableColumn>
    <tableColumn id="7" name="OptionSymbol" dataDxfId="33">
      <calculatedColumnFormula>RTD("gartle.rtd",,"rtd-nuodb","option_day_history_yahoo",OptionDayHistoryYahoo_Table1[Code],OptionDayHistoryYahoo_Table1[Date],"OptionSymbol")</calculatedColumnFormula>
    </tableColumn>
    <tableColumn id="8" name="ExpDate" dataDxfId="32">
      <calculatedColumnFormula>RTD("gartle.rtd",,"rtd-nuodb","option_day_history_yahoo",OptionDayHistoryYahoo_Table1[Code],OptionDayHistoryYahoo_Table1[Date],"ExpDate")</calculatedColumnFormula>
    </tableColumn>
    <tableColumn id="9" name="Strike" dataDxfId="31">
      <calculatedColumnFormula>RTD("gartle.rtd",,"rtd-nuodb","option_day_history_yahoo",OptionDayHistoryYahoo_Table1[Code],OptionDayHistoryYahoo_Table1[Date],"Strike")</calculatedColumnFormula>
    </tableColumn>
    <tableColumn id="10" name="Type" dataDxfId="30">
      <calculatedColumnFormula>RTD("gartle.rtd",,"rtd-nuodb","option_day_history_yahoo",OptionDayHistoryYahoo_Table1[Code],OptionDayHistoryYahoo_Table1[Date],"Type")</calculatedColumnFormula>
    </tableColumn>
    <tableColumn id="11" name="Last" dataDxfId="29">
      <calculatedColumnFormula>RTD("gartle.rtd",,"rtd-nuodb","option_day_history_yahoo",OptionDayHistoryYahoo_Table1[Code],OptionDayHistoryYahoo_Table1[Date],"Last")</calculatedColumnFormula>
    </tableColumn>
    <tableColumn id="12" name="Change" dataDxfId="28">
      <calculatedColumnFormula>RTD("gartle.rtd",,"rtd-nuodb","option_day_history_yahoo",OptionDayHistoryYahoo_Table1[Code],OptionDayHistoryYahoo_Table1[Date],"Change")</calculatedColumnFormula>
    </tableColumn>
    <tableColumn id="13" name="PercentChange" dataDxfId="27">
      <calculatedColumnFormula>RTD("gartle.rtd",,"rtd-nuodb","option_day_history_yahoo",OptionDayHistoryYahoo_Table1[Code],OptionDayHistoryYahoo_Table1[Date],"PercentChange")</calculatedColumnFormula>
    </tableColumn>
    <tableColumn id="14" name="Mark" dataDxfId="26">
      <calculatedColumnFormula>RTD("gartle.rtd",,"rtd-nuodb","option_day_history_yahoo",OptionDayHistoryYahoo_Table1[Code],OptionDayHistoryYahoo_Table1[Date],"Mark")</calculatedColumnFormula>
    </tableColumn>
    <tableColumn id="15" name="Bid" dataDxfId="25">
      <calculatedColumnFormula>RTD("gartle.rtd",,"rtd-nuodb","option_day_history_yahoo",OptionDayHistoryYahoo_Table1[Code],OptionDayHistoryYahoo_Table1[Date],"Bid")</calculatedColumnFormula>
    </tableColumn>
    <tableColumn id="16" name="Ask" dataDxfId="24">
      <calculatedColumnFormula>RTD("gartle.rtd",,"rtd-nuodb","option_day_history_yahoo",OptionDayHistoryYahoo_Table1[Code],OptionDayHistoryYahoo_Table1[Date],"Ask")</calculatedColumnFormula>
    </tableColumn>
    <tableColumn id="17" name="Volume" dataDxfId="23">
      <calculatedColumnFormula>RTD("gartle.rtd",,"rtd-nuodb","option_day_history_yahoo",OptionDayHistoryYahoo_Table1[Code],OptionDayHistoryYahoo_Table1[Date],"Volume")</calculatedColumnFormula>
    </tableColumn>
    <tableColumn id="18" name="OpenInt" dataDxfId="22">
      <calculatedColumnFormula>RTD("gartle.rtd",,"rtd-nuodb","option_day_history_yahoo",OptionDayHistoryYahoo_Table1[Code],OptionDayHistoryYahoo_Table1[Date],"OpenInt")</calculatedColumnFormula>
    </tableColumn>
    <tableColumn id="19" name="LastUpdateTimeStamp" dataDxfId="21">
      <calculatedColumnFormula>RTD("gartle.rtd",,"rtd-nuodb","option_day_history_yahoo",OptionDayHistoryYahoo_Table1[Code],OptionDayHistoryYahoo_Table1[Date],"LastUpdateTimeStamp")</calculatedColumnFormula>
    </tableColumn>
    <tableColumn id="20" name="RTD_LastMessage" dataDxfId="20">
      <calculatedColumnFormula>RTD("gartle.rtd",,"rtd-nuodb","option_day_history_yahoo",OptionDayHistoryYahoo_Table1[Code],OptionDayHistoryYahoo_Table1[Date],"RTD_LastMessage")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4" name="OptionsYahoo_Table1" displayName="OptionsYahoo_Table1" ref="B3:M11" totalsRowShown="0">
  <autoFilter ref="B3:M11"/>
  <tableColumns count="12">
    <tableColumn id="1" name="_RowNum"/>
    <tableColumn id="2" name="Symbol"/>
    <tableColumn id="3" name="Date" dataDxfId="18"/>
    <tableColumn id="4" name="LastTradeTime" dataDxfId="17">
      <calculatedColumnFormula>RTD("gartle.rtd",,"rtd-nuodb","currencies_day_history_yahoo",OptionsYahoo_Table1[Symbol],OptionsYahoo_Table1[Date],"LastTradeTime")</calculatedColumnFormula>
    </tableColumn>
    <tableColumn id="5" name="Last" dataDxfId="15">
      <calculatedColumnFormula>RTD("gartle.rtd",,"rtd-nuodb","currencies_day_history_yahoo",OptionsYahoo_Table1[Symbol],OptionsYahoo_Table1[Date],"Last")</calculatedColumnFormula>
    </tableColumn>
    <tableColumn id="6" name="Change" dataDxfId="14">
      <calculatedColumnFormula>RTD("gartle.rtd",,"rtd-nuodb","currencies_day_history_yahoo",OptionsYahoo_Table1[Symbol],OptionsYahoo_Table1[Date],"Change")</calculatedColumnFormula>
    </tableColumn>
    <tableColumn id="7" name="PercentChange" dataDxfId="10">
      <calculatedColumnFormula>RTD("gartle.rtd",,"rtd-nuodb","currencies_day_history_yahoo",OptionsYahoo_Table1[Symbol],OptionsYahoo_Table1[Date],"PercentChange")</calculatedColumnFormula>
    </tableColumn>
    <tableColumn id="8" name="Open" dataDxfId="13">
      <calculatedColumnFormula>RTD("gartle.rtd",,"rtd-nuodb","currencies_day_history_yahoo",OptionsYahoo_Table1[Symbol],OptionsYahoo_Table1[Date],"Open")</calculatedColumnFormula>
    </tableColumn>
    <tableColumn id="9" name="High" dataDxfId="12">
      <calculatedColumnFormula>RTD("gartle.rtd",,"rtd-nuodb","currencies_day_history_yahoo",OptionsYahoo_Table1[Symbol],OptionsYahoo_Table1[Date],"High")</calculatedColumnFormula>
    </tableColumn>
    <tableColumn id="10" name="Low" dataDxfId="11">
      <calculatedColumnFormula>RTD("gartle.rtd",,"rtd-nuodb","currencies_day_history_yahoo",OptionsYahoo_Table1[Symbol],OptionsYahoo_Table1[Date],"Low")</calculatedColumnFormula>
    </tableColumn>
    <tableColumn id="11" name="LastUpdateTimeStamp" dataDxfId="16">
      <calculatedColumnFormula>RTD("gartle.rtd",,"rtd-nuodb","currencies_day_history_yahoo",OptionsYahoo_Table1[Symbol],OptionsYahoo_Table1[Date],"LastUpdateTimeStamp")</calculatedColumnFormula>
    </tableColumn>
    <tableColumn id="12" name="RTD_LastMessage">
      <calculatedColumnFormula>RTD("gartle.rtd",,"rtd-nuodb","currencies_day_history_yahoo",OptionsYahoo_Table1[Symbol],OptionsYahoo_Table1[Date],"RTD_LastMessage")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6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511</v>
      </c>
    </row>
    <row r="4" spans="2:2" x14ac:dyDescent="0.25">
      <c r="B4" t="s">
        <v>88</v>
      </c>
    </row>
    <row r="6" spans="2:2" x14ac:dyDescent="0.25">
      <c r="B6" t="s">
        <v>480</v>
      </c>
    </row>
    <row r="7" spans="2:2" x14ac:dyDescent="0.25">
      <c r="B7" t="s">
        <v>95</v>
      </c>
    </row>
    <row r="9" spans="2:2" x14ac:dyDescent="0.25">
      <c r="B9" t="s">
        <v>97</v>
      </c>
    </row>
    <row r="10" spans="2:2" x14ac:dyDescent="0.25">
      <c r="B10" t="s">
        <v>96</v>
      </c>
    </row>
    <row r="12" spans="2:2" x14ac:dyDescent="0.25">
      <c r="B12" t="s">
        <v>108</v>
      </c>
    </row>
    <row r="13" spans="2:2" x14ac:dyDescent="0.25">
      <c r="B13" t="s">
        <v>109</v>
      </c>
    </row>
    <row r="14" spans="2:2" x14ac:dyDescent="0.25">
      <c r="B14" t="s">
        <v>98</v>
      </c>
    </row>
    <row r="16" spans="2:2" x14ac:dyDescent="0.25">
      <c r="B16" t="s">
        <v>107</v>
      </c>
    </row>
    <row r="18" spans="2:2" x14ac:dyDescent="0.25">
      <c r="B18" t="s">
        <v>481</v>
      </c>
    </row>
    <row r="21" spans="2:2" x14ac:dyDescent="0.25">
      <c r="B21" t="s">
        <v>106</v>
      </c>
    </row>
    <row r="23" spans="2:2" x14ac:dyDescent="0.25">
      <c r="B23" t="s">
        <v>99</v>
      </c>
    </row>
    <row r="24" spans="2:2" x14ac:dyDescent="0.25">
      <c r="B24" t="s">
        <v>100</v>
      </c>
    </row>
    <row r="26" spans="2:2" x14ac:dyDescent="0.25">
      <c r="B26" t="s">
        <v>101</v>
      </c>
    </row>
    <row r="27" spans="2:2" x14ac:dyDescent="0.25">
      <c r="B27" t="s">
        <v>102</v>
      </c>
    </row>
    <row r="29" spans="2:2" x14ac:dyDescent="0.25">
      <c r="B29" t="s">
        <v>103</v>
      </c>
    </row>
    <row r="30" spans="2:2" x14ac:dyDescent="0.25">
      <c r="B30" t="s">
        <v>104</v>
      </c>
    </row>
    <row r="31" spans="2:2" x14ac:dyDescent="0.25">
      <c r="B31" t="s">
        <v>105</v>
      </c>
    </row>
    <row r="33" spans="2:2" x14ac:dyDescent="0.25">
      <c r="B33" t="s">
        <v>110</v>
      </c>
    </row>
    <row r="35" spans="2:2" ht="15.75" x14ac:dyDescent="0.25">
      <c r="B35" s="12" t="s">
        <v>112</v>
      </c>
    </row>
    <row r="37" spans="2:2" x14ac:dyDescent="0.25">
      <c r="B37" s="2" t="s">
        <v>482</v>
      </c>
    </row>
    <row r="38" spans="2:2" x14ac:dyDescent="0.25">
      <c r="B38" s="2" t="s">
        <v>113</v>
      </c>
    </row>
    <row r="39" spans="2:2" x14ac:dyDescent="0.25">
      <c r="B39" s="2" t="s">
        <v>114</v>
      </c>
    </row>
    <row r="41" spans="2:2" x14ac:dyDescent="0.25">
      <c r="B41" s="2" t="s">
        <v>483</v>
      </c>
    </row>
    <row r="42" spans="2:2" x14ac:dyDescent="0.25">
      <c r="B42" s="2" t="s">
        <v>115</v>
      </c>
    </row>
    <row r="46" spans="2:2" x14ac:dyDescent="0.25">
      <c r="B46" s="4" t="s">
        <v>512</v>
      </c>
    </row>
  </sheetData>
  <hyperlinks>
    <hyperlink ref="B46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pane="bottomLeft" activeCell="H4" sqref="H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5">
        <v>42101</v>
      </c>
      <c r="E4" s="6">
        <f>RTD("gartle.rtd",,"rtd-nuodb","quote_day_history_yahoo",Data_Table1[Symbol],Data_Table1[Date],"LastTradeTime")</f>
        <v>0.66666666666666663</v>
      </c>
      <c r="F4" s="8">
        <f>RTD("gartle.rtd",,"rtd-nuodb","quote_day_history_yahoo",Data_Table1[Symbol],Data_Table1[Date],"Last")</f>
        <v>126.01</v>
      </c>
      <c r="G4" s="10">
        <f>RTD("gartle.rtd",,"rtd-nuodb","quote_day_history_yahoo",Data_Table1[Symbol],Data_Table1[Date],"Change")</f>
        <v>-1.34</v>
      </c>
      <c r="H4" s="7">
        <f>RTD("gartle.rtd",,"rtd-nuodb","quote_day_history_yahoo",Data_Table1[Symbol],Data_Table1[Date],"PercentChange")</f>
        <v>-1.0522182960345504E-2</v>
      </c>
      <c r="I4" s="8">
        <f>RTD("gartle.rtd",,"rtd-nuodb","quote_day_history_yahoo",Data_Table1[Symbol],Data_Table1[Date],"Open")</f>
        <v>127.7</v>
      </c>
      <c r="J4" s="8">
        <f>RTD("gartle.rtd",,"rtd-nuodb","quote_day_history_yahoo",Data_Table1[Symbol],Data_Table1[Date],"High")</f>
        <v>128.12</v>
      </c>
      <c r="K4" s="8">
        <f>RTD("gartle.rtd",,"rtd-nuodb","quote_day_history_yahoo",Data_Table1[Symbol],Data_Table1[Date],"Low")</f>
        <v>125.98</v>
      </c>
      <c r="L4" s="9">
        <f>RTD("gartle.rtd",,"rtd-nuodb","quote_day_history_yahoo",Data_Table1[Symbol],Data_Table1[Date],"Volume")</f>
        <v>35012268</v>
      </c>
      <c r="M4" s="6">
        <f>RTD("gartle.rtd",,"rtd-nuodb","quote_day_history_yahoo",Data_Table1[Symbol],Data_Table1[Date],"LastUpdateTimeStamp")</f>
        <v>42101.883451539354</v>
      </c>
      <c r="N4" s="2" t="str">
        <f>RTD("gartle.rtd",,"rtd-nuodb","quote_day_history_yahoo",Data_Table1[Symbol],Data_Table1[Date],"RTD_LastMessage")</f>
        <v/>
      </c>
    </row>
    <row r="5" spans="2:14" x14ac:dyDescent="0.25">
      <c r="B5">
        <v>1</v>
      </c>
      <c r="C5" t="s">
        <v>83</v>
      </c>
      <c r="D5" s="5">
        <v>42101</v>
      </c>
      <c r="E5" s="6">
        <f>RTD("gartle.rtd",,"rtd-nuodb","quote_day_history_yahoo",Data_Table1[Symbol],Data_Table1[Date],"LastTradeTime")</f>
        <v>0.66666666666666663</v>
      </c>
      <c r="F5" s="8">
        <f>RTD("gartle.rtd",,"rtd-nuodb","quote_day_history_yahoo",Data_Table1[Symbol],Data_Table1[Date],"Last")</f>
        <v>82.32</v>
      </c>
      <c r="G5" s="10">
        <f>RTD("gartle.rtd",,"rtd-nuodb","quote_day_history_yahoo",Data_Table1[Symbol],Data_Table1[Date],"Change")</f>
        <v>-0.12</v>
      </c>
      <c r="H5" s="7">
        <f>RTD("gartle.rtd",,"rtd-nuodb","quote_day_history_yahoo",Data_Table1[Symbol],Data_Table1[Date],"PercentChange")</f>
        <v>-1.455604075691412E-3</v>
      </c>
      <c r="I5" s="8">
        <f>RTD("gartle.rtd",,"rtd-nuodb","quote_day_history_yahoo",Data_Table1[Symbol],Data_Table1[Date],"Open")</f>
        <v>82.69</v>
      </c>
      <c r="J5" s="8">
        <f>RTD("gartle.rtd",,"rtd-nuodb","quote_day_history_yahoo",Data_Table1[Symbol],Data_Table1[Date],"High")</f>
        <v>83.42</v>
      </c>
      <c r="K5" s="8">
        <f>RTD("gartle.rtd",,"rtd-nuodb","quote_day_history_yahoo",Data_Table1[Symbol],Data_Table1[Date],"Low")</f>
        <v>82.22</v>
      </c>
      <c r="L5" s="9">
        <f>RTD("gartle.rtd",,"rtd-nuodb","quote_day_history_yahoo",Data_Table1[Symbol],Data_Table1[Date],"Volume")</f>
        <v>17467042</v>
      </c>
      <c r="M5" s="6">
        <f>RTD("gartle.rtd",,"rtd-nuodb","quote_day_history_yahoo",Data_Table1[Symbol],Data_Table1[Date],"LastUpdateTimeStamp")</f>
        <v>42101.883462789352</v>
      </c>
      <c r="N5" s="2" t="str">
        <f>RTD("gartle.rtd",,"rtd-nuodb","quote_day_history_yahoo",Data_Table1[Symbol],Data_Table1[Date],"RTD_LastMessage")</f>
        <v/>
      </c>
    </row>
    <row r="6" spans="2:14" x14ac:dyDescent="0.25">
      <c r="B6">
        <v>2</v>
      </c>
      <c r="C6" t="s">
        <v>81</v>
      </c>
      <c r="D6" s="5">
        <v>42101</v>
      </c>
      <c r="E6" s="6">
        <f>RTD("gartle.rtd",,"rtd-nuodb","quote_day_history_yahoo",Data_Table1[Symbol],Data_Table1[Date],"LastTradeTime")</f>
        <v>0.66666666666666663</v>
      </c>
      <c r="F6" s="8">
        <f>RTD("gartle.rtd",,"rtd-nuodb","quote_day_history_yahoo",Data_Table1[Symbol],Data_Table1[Date],"Last")</f>
        <v>537.02</v>
      </c>
      <c r="G6" s="10">
        <f>RTD("gartle.rtd",,"rtd-nuodb","quote_day_history_yahoo",Data_Table1[Symbol],Data_Table1[Date],"Change")</f>
        <v>0.26</v>
      </c>
      <c r="H6" s="7">
        <f>RTD("gartle.rtd",,"rtd-nuodb","quote_day_history_yahoo",Data_Table1[Symbol],Data_Table1[Date],"PercentChange")</f>
        <v>4.843878083314703E-4</v>
      </c>
      <c r="I6" s="8">
        <f>RTD("gartle.rtd",,"rtd-nuodb","quote_day_history_yahoo",Data_Table1[Symbol],Data_Table1[Date],"Open")</f>
        <v>537.59</v>
      </c>
      <c r="J6" s="8">
        <f>RTD("gartle.rtd",,"rtd-nuodb","quote_day_history_yahoo",Data_Table1[Symbol],Data_Table1[Date],"High")</f>
        <v>542.69000000000005</v>
      </c>
      <c r="K6" s="8">
        <f>RTD("gartle.rtd",,"rtd-nuodb","quote_day_history_yahoo",Data_Table1[Symbol],Data_Table1[Date],"Low")</f>
        <v>536</v>
      </c>
      <c r="L6" s="9">
        <f>RTD("gartle.rtd",,"rtd-nuodb","quote_day_history_yahoo",Data_Table1[Symbol],Data_Table1[Date],"Volume")</f>
        <v>1299298</v>
      </c>
      <c r="M6" s="6">
        <f>RTD("gartle.rtd",,"rtd-nuodb","quote_day_history_yahoo",Data_Table1[Symbol],Data_Table1[Date],"LastUpdateTimeStamp")</f>
        <v>42101.883456481482</v>
      </c>
      <c r="N6" s="2" t="str">
        <f>RTD("gartle.rtd",,"rtd-nuodb","quote_day_history_yahoo",Data_Table1[Symbol],Data_Table1[Date],"RTD_LastMessage")</f>
        <v/>
      </c>
    </row>
    <row r="7" spans="2:14" x14ac:dyDescent="0.25">
      <c r="B7">
        <v>3</v>
      </c>
      <c r="C7" t="s">
        <v>86</v>
      </c>
      <c r="D7" s="5">
        <v>42101</v>
      </c>
      <c r="E7" s="6">
        <f>RTD("gartle.rtd",,"rtd-nuodb","quote_day_history_yahoo",Data_Table1[Symbol],Data_Table1[Date],"LastTradeTime")</f>
        <v>0.66666666666666663</v>
      </c>
      <c r="F7" s="8">
        <f>RTD("gartle.rtd",,"rtd-nuodb","quote_day_history_yahoo",Data_Table1[Symbol],Data_Table1[Date],"Last")</f>
        <v>249.81</v>
      </c>
      <c r="G7" s="10">
        <f>RTD("gartle.rtd",,"rtd-nuodb","quote_day_history_yahoo",Data_Table1[Symbol],Data_Table1[Date],"Change")</f>
        <v>0.5</v>
      </c>
      <c r="H7" s="7">
        <f>RTD("gartle.rtd",,"rtd-nuodb","quote_day_history_yahoo",Data_Table1[Symbol],Data_Table1[Date],"PercentChange")</f>
        <v>2.0055352773655287E-3</v>
      </c>
      <c r="I7" s="8">
        <f>RTD("gartle.rtd",,"rtd-nuodb","quote_day_history_yahoo",Data_Table1[Symbol],Data_Table1[Date],"Open")</f>
        <v>248.51</v>
      </c>
      <c r="J7" s="8">
        <f>RTD("gartle.rtd",,"rtd-nuodb","quote_day_history_yahoo",Data_Table1[Symbol],Data_Table1[Date],"High")</f>
        <v>253.53</v>
      </c>
      <c r="K7" s="8">
        <f>RTD("gartle.rtd",,"rtd-nuodb","quote_day_history_yahoo",Data_Table1[Symbol],Data_Table1[Date],"Low")</f>
        <v>248.51</v>
      </c>
      <c r="L7" s="9">
        <f>RTD("gartle.rtd",,"rtd-nuodb","quote_day_history_yahoo",Data_Table1[Symbol],Data_Table1[Date],"Volume")</f>
        <v>936866</v>
      </c>
      <c r="M7" s="6">
        <f>RTD("gartle.rtd",,"rtd-nuodb","quote_day_history_yahoo",Data_Table1[Symbol],Data_Table1[Date],"LastUpdateTimeStamp")</f>
        <v>42101.883464421298</v>
      </c>
      <c r="N7" s="2" t="str">
        <f>RTD("gartle.rtd",,"rtd-nuodb","quote_day_history_yahoo",Data_Table1[Symbol],Data_Table1[Date],"RTD_LastMessage")</f>
        <v/>
      </c>
    </row>
    <row r="8" spans="2:14" x14ac:dyDescent="0.25">
      <c r="B8">
        <v>4</v>
      </c>
      <c r="C8" t="s">
        <v>82</v>
      </c>
      <c r="D8" s="5">
        <v>42101</v>
      </c>
      <c r="E8" s="6">
        <f>RTD("gartle.rtd",,"rtd-nuodb","quote_day_history_yahoo",Data_Table1[Symbol],Data_Table1[Date],"LastTradeTime")</f>
        <v>0.66666666666666663</v>
      </c>
      <c r="F8" s="8">
        <f>RTD("gartle.rtd",,"rtd-nuodb","quote_day_history_yahoo",Data_Table1[Symbol],Data_Table1[Date],"Last")</f>
        <v>41.53</v>
      </c>
      <c r="G8" s="10">
        <f>RTD("gartle.rtd",,"rtd-nuodb","quote_day_history_yahoo",Data_Table1[Symbol],Data_Table1[Date],"Change")</f>
        <v>-0.01</v>
      </c>
      <c r="H8" s="7">
        <f>RTD("gartle.rtd",,"rtd-nuodb","quote_day_history_yahoo",Data_Table1[Symbol],Data_Table1[Date],"PercentChange")</f>
        <v>-2.4073182474723161E-4</v>
      </c>
      <c r="I8" s="8">
        <f>RTD("gartle.rtd",,"rtd-nuodb","quote_day_history_yahoo",Data_Table1[Symbol],Data_Table1[Date],"Open")</f>
        <v>41.5</v>
      </c>
      <c r="J8" s="8">
        <f>RTD("gartle.rtd",,"rtd-nuodb","quote_day_history_yahoo",Data_Table1[Symbol],Data_Table1[Date],"High")</f>
        <v>41.91</v>
      </c>
      <c r="K8" s="8">
        <f>RTD("gartle.rtd",,"rtd-nuodb","quote_day_history_yahoo",Data_Table1[Symbol],Data_Table1[Date],"Low")</f>
        <v>41.31</v>
      </c>
      <c r="L8" s="9">
        <f>RTD("gartle.rtd",,"rtd-nuodb","quote_day_history_yahoo",Data_Table1[Symbol],Data_Table1[Date],"Volume")</f>
        <v>28809375</v>
      </c>
      <c r="M8" s="6">
        <f>RTD("gartle.rtd",,"rtd-nuodb","quote_day_history_yahoo",Data_Table1[Symbol],Data_Table1[Date],"LastUpdateTimeStamp")</f>
        <v>42101.883458159726</v>
      </c>
      <c r="N8" s="2" t="str">
        <f>RTD("gartle.rtd",,"rtd-nuodb","quote_day_history_yahoo",Data_Table1[Symbol],Data_Table1[Date],"RTD_LastMessage")</f>
        <v/>
      </c>
    </row>
    <row r="9" spans="2:14" x14ac:dyDescent="0.25">
      <c r="B9">
        <v>5</v>
      </c>
      <c r="C9" t="s">
        <v>85</v>
      </c>
      <c r="D9" s="5">
        <v>42101</v>
      </c>
      <c r="E9" s="6">
        <f>RTD("gartle.rtd",,"rtd-nuodb","quote_day_history_yahoo",Data_Table1[Symbol],Data_Table1[Date],"LastTradeTime")</f>
        <v>0.66736111111111107</v>
      </c>
      <c r="F9" s="8">
        <f>RTD("gartle.rtd",,"rtd-nuodb","quote_day_history_yahoo",Data_Table1[Symbol],Data_Table1[Date],"Last")</f>
        <v>42.96</v>
      </c>
      <c r="G9" s="10">
        <f>RTD("gartle.rtd",,"rtd-nuodb","quote_day_history_yahoo",Data_Table1[Symbol],Data_Table1[Date],"Change")</f>
        <v>0</v>
      </c>
      <c r="H9" s="7">
        <f>RTD("gartle.rtd",,"rtd-nuodb","quote_day_history_yahoo",Data_Table1[Symbol],Data_Table1[Date],"PercentChange")</f>
        <v>0</v>
      </c>
      <c r="I9" s="8">
        <f>RTD("gartle.rtd",,"rtd-nuodb","quote_day_history_yahoo",Data_Table1[Symbol],Data_Table1[Date],"Open")</f>
        <v>42.99</v>
      </c>
      <c r="J9" s="8">
        <f>RTD("gartle.rtd",,"rtd-nuodb","quote_day_history_yahoo",Data_Table1[Symbol],Data_Table1[Date],"High")</f>
        <v>43.48</v>
      </c>
      <c r="K9" s="8">
        <f>RTD("gartle.rtd",,"rtd-nuodb","quote_day_history_yahoo",Data_Table1[Symbol],Data_Table1[Date],"Low")</f>
        <v>42.94</v>
      </c>
      <c r="L9" s="9">
        <f>RTD("gartle.rtd",,"rtd-nuodb","quote_day_history_yahoo",Data_Table1[Symbol],Data_Table1[Date],"Volume")</f>
        <v>8075569</v>
      </c>
      <c r="M9" s="6">
        <f>RTD("gartle.rtd",,"rtd-nuodb","quote_day_history_yahoo",Data_Table1[Symbol],Data_Table1[Date],"LastUpdateTimeStamp")</f>
        <v>42101.883459907411</v>
      </c>
      <c r="N9" s="2" t="str">
        <f>RTD("gartle.rtd",,"rtd-nuodb","quote_day_history_yahoo",Data_Table1[Symbol],Data_Table1[Date],"RTD_LastMessage")</f>
        <v/>
      </c>
    </row>
    <row r="10" spans="2:14" x14ac:dyDescent="0.25">
      <c r="B10">
        <v>6</v>
      </c>
      <c r="C10" t="s">
        <v>87</v>
      </c>
      <c r="D10" s="5">
        <v>42101</v>
      </c>
      <c r="E10" s="6">
        <f>RTD("gartle.rtd",,"rtd-nuodb","quote_day_history_yahoo",Data_Table1[Symbol],Data_Table1[Date],"LastTradeTime")</f>
        <v>0.66666666666666663</v>
      </c>
      <c r="F10" s="8">
        <f>RTD("gartle.rtd",,"rtd-nuodb","quote_day_history_yahoo",Data_Table1[Symbol],Data_Table1[Date],"Last")</f>
        <v>43.61</v>
      </c>
      <c r="G10" s="10">
        <f>RTD("gartle.rtd",,"rtd-nuodb","quote_day_history_yahoo",Data_Table1[Symbol],Data_Table1[Date],"Change")</f>
        <v>-0.06</v>
      </c>
      <c r="H10" s="7">
        <f>RTD("gartle.rtd",,"rtd-nuodb","quote_day_history_yahoo",Data_Table1[Symbol],Data_Table1[Date],"PercentChange")</f>
        <v>-1.3739409205404166E-3</v>
      </c>
      <c r="I10" s="8">
        <f>RTD("gartle.rtd",,"rtd-nuodb","quote_day_history_yahoo",Data_Table1[Symbol],Data_Table1[Date],"Open")</f>
        <v>43.73</v>
      </c>
      <c r="J10" s="8">
        <f>RTD("gartle.rtd",,"rtd-nuodb","quote_day_history_yahoo",Data_Table1[Symbol],Data_Table1[Date],"High")</f>
        <v>44.22</v>
      </c>
      <c r="K10" s="8">
        <f>RTD("gartle.rtd",,"rtd-nuodb","quote_day_history_yahoo",Data_Table1[Symbol],Data_Table1[Date],"Low")</f>
        <v>43.56</v>
      </c>
      <c r="L10" s="9">
        <f>RTD("gartle.rtd",,"rtd-nuodb","quote_day_history_yahoo",Data_Table1[Symbol],Data_Table1[Date],"Volume")</f>
        <v>11381967</v>
      </c>
      <c r="M10" s="6">
        <f>RTD("gartle.rtd",,"rtd-nuodb","quote_day_history_yahoo",Data_Table1[Symbol],Data_Table1[Date],"LastUpdateTimeStamp")</f>
        <v>42101.883465983796</v>
      </c>
      <c r="N10" s="2" t="str">
        <f>RTD("gartle.rtd",,"rtd-nuodb","quote_day_history_yahoo",Data_Table1[Symbol],Data_Table1[Date],"RTD_LastMessage")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s="11" t="s">
        <v>33</v>
      </c>
      <c r="F3" s="11" t="s">
        <v>19</v>
      </c>
      <c r="G3" s="11" t="s">
        <v>20</v>
      </c>
      <c r="H3" s="11" t="s">
        <v>21</v>
      </c>
      <c r="I3" s="11" t="s">
        <v>34</v>
      </c>
      <c r="J3" s="11" t="s">
        <v>35</v>
      </c>
      <c r="K3" s="11" t="s">
        <v>36</v>
      </c>
      <c r="L3" s="11" t="s">
        <v>25</v>
      </c>
      <c r="M3" t="s">
        <v>27</v>
      </c>
      <c r="N3" t="s">
        <v>28</v>
      </c>
    </row>
    <row r="4" spans="2:14" x14ac:dyDescent="0.25">
      <c r="B4" s="13">
        <v>0</v>
      </c>
      <c r="C4" s="13" t="s">
        <v>84</v>
      </c>
      <c r="D4" s="21">
        <v>42101</v>
      </c>
      <c r="E4" s="15">
        <f>RTD("gartle.rtd",,"rtd-nuodb","quote_day_history_yahoo",QuoteDayHistoryYahoo_Table1[Symbol],QuoteDayHistoryYahoo_Table1[Date],"LastTradeTime")</f>
        <v>0.66666666666666663</v>
      </c>
      <c r="F4" s="16">
        <f>RTD("gartle.rtd",,"rtd-nuodb","quote_day_history_yahoo",QuoteDayHistoryYahoo_Table1[Symbol],QuoteDayHistoryYahoo_Table1[Date],"Last")</f>
        <v>126.01</v>
      </c>
      <c r="G4" s="17">
        <f>RTD("gartle.rtd",,"rtd-nuodb","quote_day_history_yahoo",QuoteDayHistoryYahoo_Table1[Symbol],QuoteDayHistoryYahoo_Table1[Date],"Change")</f>
        <v>-1.34</v>
      </c>
      <c r="H4" s="18">
        <f>RTD("gartle.rtd",,"rtd-nuodb","quote_day_history_yahoo",QuoteDayHistoryYahoo_Table1[Symbol],QuoteDayHistoryYahoo_Table1[Date],"PercentChange")</f>
        <v>-1.0522182960345504E-2</v>
      </c>
      <c r="I4" s="16">
        <f>RTD("gartle.rtd",,"rtd-nuodb","quote_day_history_yahoo",QuoteDayHistoryYahoo_Table1[Symbol],QuoteDayHistoryYahoo_Table1[Date],"Open")</f>
        <v>127.7</v>
      </c>
      <c r="J4" s="16">
        <f>RTD("gartle.rtd",,"rtd-nuodb","quote_day_history_yahoo",QuoteDayHistoryYahoo_Table1[Symbol],QuoteDayHistoryYahoo_Table1[Date],"High")</f>
        <v>128.12</v>
      </c>
      <c r="K4" s="16">
        <f>RTD("gartle.rtd",,"rtd-nuodb","quote_day_history_yahoo",QuoteDayHistoryYahoo_Table1[Symbol],QuoteDayHistoryYahoo_Table1[Date],"Low")</f>
        <v>125.98</v>
      </c>
      <c r="L4" s="19">
        <f>RTD("gartle.rtd",,"rtd-nuodb","quote_day_history_yahoo",QuoteDayHistoryYahoo_Table1[Symbol],QuoteDayHistoryYahoo_Table1[Date],"Volume")</f>
        <v>35012268</v>
      </c>
      <c r="M4" s="15">
        <f>RTD("gartle.rtd",,"rtd-nuodb","quote_day_history_yahoo",QuoteDayHistoryYahoo_Table1[Symbol],QuoteDayHistoryYahoo_Table1[Date],"LastUpdateTimeStamp")</f>
        <v>42101.883451539354</v>
      </c>
      <c r="N4" s="20" t="str">
        <f>RTD("gartle.rtd",,"rtd-nuodb","quote_day_history_yahoo",QuoteDayHistoryYahoo_Table1[Symbol],QuoteDayHistoryYahoo_Table1[Date],"RTD_LastMessage")</f>
        <v/>
      </c>
    </row>
    <row r="5" spans="2:14" x14ac:dyDescent="0.25">
      <c r="B5" s="13">
        <v>1</v>
      </c>
      <c r="C5" s="13" t="s">
        <v>83</v>
      </c>
      <c r="D5" s="21">
        <v>42101</v>
      </c>
      <c r="E5" s="15">
        <f>RTD("gartle.rtd",,"rtd-nuodb","quote_day_history_yahoo",QuoteDayHistoryYahoo_Table1[Symbol],QuoteDayHistoryYahoo_Table1[Date],"LastTradeTime")</f>
        <v>0.66666666666666663</v>
      </c>
      <c r="F5" s="16">
        <f>RTD("gartle.rtd",,"rtd-nuodb","quote_day_history_yahoo",QuoteDayHistoryYahoo_Table1[Symbol],QuoteDayHistoryYahoo_Table1[Date],"Last")</f>
        <v>82.32</v>
      </c>
      <c r="G5" s="17">
        <f>RTD("gartle.rtd",,"rtd-nuodb","quote_day_history_yahoo",QuoteDayHistoryYahoo_Table1[Symbol],QuoteDayHistoryYahoo_Table1[Date],"Change")</f>
        <v>-0.12</v>
      </c>
      <c r="H5" s="18">
        <f>RTD("gartle.rtd",,"rtd-nuodb","quote_day_history_yahoo",QuoteDayHistoryYahoo_Table1[Symbol],QuoteDayHistoryYahoo_Table1[Date],"PercentChange")</f>
        <v>-1.455604075691412E-3</v>
      </c>
      <c r="I5" s="16">
        <f>RTD("gartle.rtd",,"rtd-nuodb","quote_day_history_yahoo",QuoteDayHistoryYahoo_Table1[Symbol],QuoteDayHistoryYahoo_Table1[Date],"Open")</f>
        <v>82.69</v>
      </c>
      <c r="J5" s="16">
        <f>RTD("gartle.rtd",,"rtd-nuodb","quote_day_history_yahoo",QuoteDayHistoryYahoo_Table1[Symbol],QuoteDayHistoryYahoo_Table1[Date],"High")</f>
        <v>83.42</v>
      </c>
      <c r="K5" s="16">
        <f>RTD("gartle.rtd",,"rtd-nuodb","quote_day_history_yahoo",QuoteDayHistoryYahoo_Table1[Symbol],QuoteDayHistoryYahoo_Table1[Date],"Low")</f>
        <v>82.22</v>
      </c>
      <c r="L5" s="19">
        <f>RTD("gartle.rtd",,"rtd-nuodb","quote_day_history_yahoo",QuoteDayHistoryYahoo_Table1[Symbol],QuoteDayHistoryYahoo_Table1[Date],"Volume")</f>
        <v>17467042</v>
      </c>
      <c r="M5" s="15">
        <f>RTD("gartle.rtd",,"rtd-nuodb","quote_day_history_yahoo",QuoteDayHistoryYahoo_Table1[Symbol],QuoteDayHistoryYahoo_Table1[Date],"LastUpdateTimeStamp")</f>
        <v>42101.883462789352</v>
      </c>
      <c r="N5" s="20" t="str">
        <f>RTD("gartle.rtd",,"rtd-nuodb","quote_day_history_yahoo",QuoteDayHistoryYahoo_Table1[Symbol],QuoteDayHistoryYahoo_Table1[Date],"RTD_LastMessage")</f>
        <v/>
      </c>
    </row>
    <row r="6" spans="2:14" x14ac:dyDescent="0.25">
      <c r="B6" s="13">
        <v>2</v>
      </c>
      <c r="C6" s="13" t="s">
        <v>81</v>
      </c>
      <c r="D6" s="21">
        <v>42101</v>
      </c>
      <c r="E6" s="15">
        <f>RTD("gartle.rtd",,"rtd-nuodb","quote_day_history_yahoo",QuoteDayHistoryYahoo_Table1[Symbol],QuoteDayHistoryYahoo_Table1[Date],"LastTradeTime")</f>
        <v>0.66666666666666663</v>
      </c>
      <c r="F6" s="16">
        <f>RTD("gartle.rtd",,"rtd-nuodb","quote_day_history_yahoo",QuoteDayHistoryYahoo_Table1[Symbol],QuoteDayHistoryYahoo_Table1[Date],"Last")</f>
        <v>537.02</v>
      </c>
      <c r="G6" s="17">
        <f>RTD("gartle.rtd",,"rtd-nuodb","quote_day_history_yahoo",QuoteDayHistoryYahoo_Table1[Symbol],QuoteDayHistoryYahoo_Table1[Date],"Change")</f>
        <v>0.26</v>
      </c>
      <c r="H6" s="18">
        <f>RTD("gartle.rtd",,"rtd-nuodb","quote_day_history_yahoo",QuoteDayHistoryYahoo_Table1[Symbol],QuoteDayHistoryYahoo_Table1[Date],"PercentChange")</f>
        <v>4.843878083314703E-4</v>
      </c>
      <c r="I6" s="16">
        <f>RTD("gartle.rtd",,"rtd-nuodb","quote_day_history_yahoo",QuoteDayHistoryYahoo_Table1[Symbol],QuoteDayHistoryYahoo_Table1[Date],"Open")</f>
        <v>537.59</v>
      </c>
      <c r="J6" s="16">
        <f>RTD("gartle.rtd",,"rtd-nuodb","quote_day_history_yahoo",QuoteDayHistoryYahoo_Table1[Symbol],QuoteDayHistoryYahoo_Table1[Date],"High")</f>
        <v>542.69000000000005</v>
      </c>
      <c r="K6" s="16">
        <f>RTD("gartle.rtd",,"rtd-nuodb","quote_day_history_yahoo",QuoteDayHistoryYahoo_Table1[Symbol],QuoteDayHistoryYahoo_Table1[Date],"Low")</f>
        <v>536</v>
      </c>
      <c r="L6" s="19">
        <f>RTD("gartle.rtd",,"rtd-nuodb","quote_day_history_yahoo",QuoteDayHistoryYahoo_Table1[Symbol],QuoteDayHistoryYahoo_Table1[Date],"Volume")</f>
        <v>1299298</v>
      </c>
      <c r="M6" s="15">
        <f>RTD("gartle.rtd",,"rtd-nuodb","quote_day_history_yahoo",QuoteDayHistoryYahoo_Table1[Symbol],QuoteDayHistoryYahoo_Table1[Date],"LastUpdateTimeStamp")</f>
        <v>42101.883456481482</v>
      </c>
      <c r="N6" s="20" t="str">
        <f>RTD("gartle.rtd",,"rtd-nuodb","quote_day_history_yahoo",QuoteDayHistoryYahoo_Table1[Symbol],QuoteDayHistoryYahoo_Table1[Date],"RTD_LastMessage")</f>
        <v/>
      </c>
    </row>
    <row r="7" spans="2:14" x14ac:dyDescent="0.25">
      <c r="B7" s="13">
        <v>3</v>
      </c>
      <c r="C7" s="13" t="s">
        <v>86</v>
      </c>
      <c r="D7" s="21">
        <v>42101</v>
      </c>
      <c r="E7" s="15">
        <f>RTD("gartle.rtd",,"rtd-nuodb","quote_day_history_yahoo",QuoteDayHistoryYahoo_Table1[Symbol],QuoteDayHistoryYahoo_Table1[Date],"LastTradeTime")</f>
        <v>0.66666666666666663</v>
      </c>
      <c r="F7" s="16">
        <f>RTD("gartle.rtd",,"rtd-nuodb","quote_day_history_yahoo",QuoteDayHistoryYahoo_Table1[Symbol],QuoteDayHistoryYahoo_Table1[Date],"Last")</f>
        <v>249.81</v>
      </c>
      <c r="G7" s="17">
        <f>RTD("gartle.rtd",,"rtd-nuodb","quote_day_history_yahoo",QuoteDayHistoryYahoo_Table1[Symbol],QuoteDayHistoryYahoo_Table1[Date],"Change")</f>
        <v>0.5</v>
      </c>
      <c r="H7" s="18">
        <f>RTD("gartle.rtd",,"rtd-nuodb","quote_day_history_yahoo",QuoteDayHistoryYahoo_Table1[Symbol],QuoteDayHistoryYahoo_Table1[Date],"PercentChange")</f>
        <v>2.0055352773655287E-3</v>
      </c>
      <c r="I7" s="16">
        <f>RTD("gartle.rtd",,"rtd-nuodb","quote_day_history_yahoo",QuoteDayHistoryYahoo_Table1[Symbol],QuoteDayHistoryYahoo_Table1[Date],"Open")</f>
        <v>248.51</v>
      </c>
      <c r="J7" s="16">
        <f>RTD("gartle.rtd",,"rtd-nuodb","quote_day_history_yahoo",QuoteDayHistoryYahoo_Table1[Symbol],QuoteDayHistoryYahoo_Table1[Date],"High")</f>
        <v>253.53</v>
      </c>
      <c r="K7" s="16">
        <f>RTD("gartle.rtd",,"rtd-nuodb","quote_day_history_yahoo",QuoteDayHistoryYahoo_Table1[Symbol],QuoteDayHistoryYahoo_Table1[Date],"Low")</f>
        <v>248.51</v>
      </c>
      <c r="L7" s="19">
        <f>RTD("gartle.rtd",,"rtd-nuodb","quote_day_history_yahoo",QuoteDayHistoryYahoo_Table1[Symbol],QuoteDayHistoryYahoo_Table1[Date],"Volume")</f>
        <v>936866</v>
      </c>
      <c r="M7" s="15">
        <f>RTD("gartle.rtd",,"rtd-nuodb","quote_day_history_yahoo",QuoteDayHistoryYahoo_Table1[Symbol],QuoteDayHistoryYahoo_Table1[Date],"LastUpdateTimeStamp")</f>
        <v>42101.883464421298</v>
      </c>
      <c r="N7" s="20" t="str">
        <f>RTD("gartle.rtd",,"rtd-nuodb","quote_day_history_yahoo",QuoteDayHistoryYahoo_Table1[Symbol],QuoteDayHistoryYahoo_Table1[Date],"RTD_LastMessage")</f>
        <v/>
      </c>
    </row>
    <row r="8" spans="2:14" x14ac:dyDescent="0.25">
      <c r="B8" s="13">
        <v>4</v>
      </c>
      <c r="C8" s="13" t="s">
        <v>82</v>
      </c>
      <c r="D8" s="21">
        <v>42101</v>
      </c>
      <c r="E8" s="15">
        <f>RTD("gartle.rtd",,"rtd-nuodb","quote_day_history_yahoo",QuoteDayHistoryYahoo_Table1[Symbol],QuoteDayHistoryYahoo_Table1[Date],"LastTradeTime")</f>
        <v>0.66666666666666663</v>
      </c>
      <c r="F8" s="16">
        <f>RTD("gartle.rtd",,"rtd-nuodb","quote_day_history_yahoo",QuoteDayHistoryYahoo_Table1[Symbol],QuoteDayHistoryYahoo_Table1[Date],"Last")</f>
        <v>41.53</v>
      </c>
      <c r="G8" s="17">
        <f>RTD("gartle.rtd",,"rtd-nuodb","quote_day_history_yahoo",QuoteDayHistoryYahoo_Table1[Symbol],QuoteDayHistoryYahoo_Table1[Date],"Change")</f>
        <v>-0.01</v>
      </c>
      <c r="H8" s="18">
        <f>RTD("gartle.rtd",,"rtd-nuodb","quote_day_history_yahoo",QuoteDayHistoryYahoo_Table1[Symbol],QuoteDayHistoryYahoo_Table1[Date],"PercentChange")</f>
        <v>-2.4073182474723161E-4</v>
      </c>
      <c r="I8" s="16">
        <f>RTD("gartle.rtd",,"rtd-nuodb","quote_day_history_yahoo",QuoteDayHistoryYahoo_Table1[Symbol],QuoteDayHistoryYahoo_Table1[Date],"Open")</f>
        <v>41.5</v>
      </c>
      <c r="J8" s="16">
        <f>RTD("gartle.rtd",,"rtd-nuodb","quote_day_history_yahoo",QuoteDayHistoryYahoo_Table1[Symbol],QuoteDayHistoryYahoo_Table1[Date],"High")</f>
        <v>41.91</v>
      </c>
      <c r="K8" s="16">
        <f>RTD("gartle.rtd",,"rtd-nuodb","quote_day_history_yahoo",QuoteDayHistoryYahoo_Table1[Symbol],QuoteDayHistoryYahoo_Table1[Date],"Low")</f>
        <v>41.31</v>
      </c>
      <c r="L8" s="19">
        <f>RTD("gartle.rtd",,"rtd-nuodb","quote_day_history_yahoo",QuoteDayHistoryYahoo_Table1[Symbol],QuoteDayHistoryYahoo_Table1[Date],"Volume")</f>
        <v>28809375</v>
      </c>
      <c r="M8" s="15">
        <f>RTD("gartle.rtd",,"rtd-nuodb","quote_day_history_yahoo",QuoteDayHistoryYahoo_Table1[Symbol],QuoteDayHistoryYahoo_Table1[Date],"LastUpdateTimeStamp")</f>
        <v>42101.883458159726</v>
      </c>
      <c r="N8" s="20" t="str">
        <f>RTD("gartle.rtd",,"rtd-nuodb","quote_day_history_yahoo",QuoteDayHistoryYahoo_Table1[Symbol],QuoteDayHistoryYahoo_Table1[Date],"RTD_LastMessage")</f>
        <v/>
      </c>
    </row>
    <row r="9" spans="2:14" x14ac:dyDescent="0.25">
      <c r="B9" s="13">
        <v>5</v>
      </c>
      <c r="C9" s="13" t="s">
        <v>85</v>
      </c>
      <c r="D9" s="21">
        <v>42101</v>
      </c>
      <c r="E9" s="15">
        <f>RTD("gartle.rtd",,"rtd-nuodb","quote_day_history_yahoo",QuoteDayHistoryYahoo_Table1[Symbol],QuoteDayHistoryYahoo_Table1[Date],"LastTradeTime")</f>
        <v>0.66736111111111107</v>
      </c>
      <c r="F9" s="16">
        <f>RTD("gartle.rtd",,"rtd-nuodb","quote_day_history_yahoo",QuoteDayHistoryYahoo_Table1[Symbol],QuoteDayHistoryYahoo_Table1[Date],"Last")</f>
        <v>42.96</v>
      </c>
      <c r="G9" s="17">
        <f>RTD("gartle.rtd",,"rtd-nuodb","quote_day_history_yahoo",QuoteDayHistoryYahoo_Table1[Symbol],QuoteDayHistoryYahoo_Table1[Date],"Change")</f>
        <v>0</v>
      </c>
      <c r="H9" s="18">
        <f>RTD("gartle.rtd",,"rtd-nuodb","quote_day_history_yahoo",QuoteDayHistoryYahoo_Table1[Symbol],QuoteDayHistoryYahoo_Table1[Date],"PercentChange")</f>
        <v>0</v>
      </c>
      <c r="I9" s="16">
        <f>RTD("gartle.rtd",,"rtd-nuodb","quote_day_history_yahoo",QuoteDayHistoryYahoo_Table1[Symbol],QuoteDayHistoryYahoo_Table1[Date],"Open")</f>
        <v>42.99</v>
      </c>
      <c r="J9" s="16">
        <f>RTD("gartle.rtd",,"rtd-nuodb","quote_day_history_yahoo",QuoteDayHistoryYahoo_Table1[Symbol],QuoteDayHistoryYahoo_Table1[Date],"High")</f>
        <v>43.48</v>
      </c>
      <c r="K9" s="16">
        <f>RTD("gartle.rtd",,"rtd-nuodb","quote_day_history_yahoo",QuoteDayHistoryYahoo_Table1[Symbol],QuoteDayHistoryYahoo_Table1[Date],"Low")</f>
        <v>42.94</v>
      </c>
      <c r="L9" s="19">
        <f>RTD("gartle.rtd",,"rtd-nuodb","quote_day_history_yahoo",QuoteDayHistoryYahoo_Table1[Symbol],QuoteDayHistoryYahoo_Table1[Date],"Volume")</f>
        <v>8075569</v>
      </c>
      <c r="M9" s="15">
        <f>RTD("gartle.rtd",,"rtd-nuodb","quote_day_history_yahoo",QuoteDayHistoryYahoo_Table1[Symbol],QuoteDayHistoryYahoo_Table1[Date],"LastUpdateTimeStamp")</f>
        <v>42101.883459907411</v>
      </c>
      <c r="N9" s="20" t="str">
        <f>RTD("gartle.rtd",,"rtd-nuodb","quote_day_history_yahoo",QuoteDayHistoryYahoo_Table1[Symbol],QuoteDayHistoryYahoo_Table1[Date],"RTD_LastMessage")</f>
        <v/>
      </c>
    </row>
    <row r="10" spans="2:14" x14ac:dyDescent="0.25">
      <c r="B10" s="13">
        <v>6</v>
      </c>
      <c r="C10" s="13" t="s">
        <v>87</v>
      </c>
      <c r="D10" s="21">
        <v>42101</v>
      </c>
      <c r="E10" s="15">
        <f>RTD("gartle.rtd",,"rtd-nuodb","quote_day_history_yahoo",QuoteDayHistoryYahoo_Table1[Symbol],QuoteDayHistoryYahoo_Table1[Date],"LastTradeTime")</f>
        <v>0.66666666666666663</v>
      </c>
      <c r="F10" s="16">
        <f>RTD("gartle.rtd",,"rtd-nuodb","quote_day_history_yahoo",QuoteDayHistoryYahoo_Table1[Symbol],QuoteDayHistoryYahoo_Table1[Date],"Last")</f>
        <v>43.61</v>
      </c>
      <c r="G10" s="17">
        <f>RTD("gartle.rtd",,"rtd-nuodb","quote_day_history_yahoo",QuoteDayHistoryYahoo_Table1[Symbol],QuoteDayHistoryYahoo_Table1[Date],"Change")</f>
        <v>-0.06</v>
      </c>
      <c r="H10" s="18">
        <f>RTD("gartle.rtd",,"rtd-nuodb","quote_day_history_yahoo",QuoteDayHistoryYahoo_Table1[Symbol],QuoteDayHistoryYahoo_Table1[Date],"PercentChange")</f>
        <v>-1.3739409205404166E-3</v>
      </c>
      <c r="I10" s="16">
        <f>RTD("gartle.rtd",,"rtd-nuodb","quote_day_history_yahoo",QuoteDayHistoryYahoo_Table1[Symbol],QuoteDayHistoryYahoo_Table1[Date],"Open")</f>
        <v>43.73</v>
      </c>
      <c r="J10" s="16">
        <f>RTD("gartle.rtd",,"rtd-nuodb","quote_day_history_yahoo",QuoteDayHistoryYahoo_Table1[Symbol],QuoteDayHistoryYahoo_Table1[Date],"High")</f>
        <v>44.22</v>
      </c>
      <c r="K10" s="16">
        <f>RTD("gartle.rtd",,"rtd-nuodb","quote_day_history_yahoo",QuoteDayHistoryYahoo_Table1[Symbol],QuoteDayHistoryYahoo_Table1[Date],"Low")</f>
        <v>43.56</v>
      </c>
      <c r="L10" s="19">
        <f>RTD("gartle.rtd",,"rtd-nuodb","quote_day_history_yahoo",QuoteDayHistoryYahoo_Table1[Symbol],QuoteDayHistoryYahoo_Table1[Date],"Volume")</f>
        <v>11381967</v>
      </c>
      <c r="M10" s="15">
        <f>RTD("gartle.rtd",,"rtd-nuodb","quote_day_history_yahoo",QuoteDayHistoryYahoo_Table1[Symbol],QuoteDayHistoryYahoo_Table1[Date],"LastUpdateTimeStamp")</f>
        <v>42101.883465983796</v>
      </c>
      <c r="N10" s="20" t="str">
        <f>RTD("gartle.rtd",,"rtd-nuodb","quote_day_history_yahoo",QuoteDayHistoryYahoo_Table1[Symbol],QuoteDayHistoryYahoo_Table1[Date],"RTD_LastMessage")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42578125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 s="13">
        <v>0</v>
      </c>
      <c r="C4" s="13" t="s">
        <v>84</v>
      </c>
      <c r="D4" s="21">
        <v>42101</v>
      </c>
      <c r="E4" s="15">
        <f>RTD("gartle.rtd",,"rtd-nuodb","fundamentals_day_history_yahoo",FundamentalsDayHistoryYahoo_Table1[Symbol],FundamentalsDayHistoryYahoo_Table1[Date],"LastTradeTime")</f>
        <v>0.66666666666666663</v>
      </c>
      <c r="F4" s="16">
        <f>RTD("gartle.rtd",,"rtd-nuodb","fundamentals_day_history_yahoo",FundamentalsDayHistoryYahoo_Table1[Symbol],FundamentalsDayHistoryYahoo_Table1[Date],"Last")</f>
        <v>126.01</v>
      </c>
      <c r="G4" s="17">
        <f>RTD("gartle.rtd",,"rtd-nuodb","fundamentals_day_history_yahoo",FundamentalsDayHistoryYahoo_Table1[Symbol],FundamentalsDayHistoryYahoo_Table1[Date],"Change")</f>
        <v>-1.34</v>
      </c>
      <c r="H4" s="18">
        <f>RTD("gartle.rtd",,"rtd-nuodb","fundamentals_day_history_yahoo",FundamentalsDayHistoryYahoo_Table1[Symbol],FundamentalsDayHistoryYahoo_Table1[Date],"PercentChange")</f>
        <v>-1.0500000000000001E-2</v>
      </c>
      <c r="I4" s="16">
        <f>RTD("gartle.rtd",,"rtd-nuodb","fundamentals_day_history_yahoo",FundamentalsDayHistoryYahoo_Table1[Symbol],FundamentalsDayHistoryYahoo_Table1[Date],"Open")</f>
        <v>127.7</v>
      </c>
      <c r="J4" s="16">
        <f>RTD("gartle.rtd",,"rtd-nuodb","fundamentals_day_history_yahoo",FundamentalsDayHistoryYahoo_Table1[Symbol],FundamentalsDayHistoryYahoo_Table1[Date],"High")</f>
        <v>128.12</v>
      </c>
      <c r="K4" s="16">
        <f>RTD("gartle.rtd",,"rtd-nuodb","fundamentals_day_history_yahoo",FundamentalsDayHistoryYahoo_Table1[Symbol],FundamentalsDayHistoryYahoo_Table1[Date],"Low")</f>
        <v>125.98</v>
      </c>
      <c r="L4" s="19">
        <f>RTD("gartle.rtd",,"rtd-nuodb","fundamentals_day_history_yahoo",FundamentalsDayHistoryYahoo_Table1[Symbol],FundamentalsDayHistoryYahoo_Table1[Date],"Volume")</f>
        <v>35012268</v>
      </c>
      <c r="M4" s="20" t="str">
        <f>RTD("gartle.rtd",,"rtd-nuodb","fundamentals_day_history_yahoo",FundamentalsDayHistoryYahoo_Table1[Symbol],FundamentalsDayHistoryYahoo_Table1[Date],"DaysRange")</f>
        <v>125.98 - 128.12</v>
      </c>
      <c r="N4" s="16">
        <f>RTD("gartle.rtd",,"rtd-nuodb","fundamentals_day_history_yahoo",FundamentalsDayHistoryYahoo_Table1[Symbol],FundamentalsDayHistoryYahoo_Table1[Date],"PrevClose")</f>
        <v>127.35</v>
      </c>
      <c r="O4" s="20">
        <f>RTD("gartle.rtd",,"rtd-nuodb","fundamentals_day_history_yahoo",FundamentalsDayHistoryYahoo_Table1[Symbol],FundamentalsDayHistoryYahoo_Table1[Date],"ShortRatio")</f>
        <v>1.1000000000000001</v>
      </c>
      <c r="P4" s="16">
        <f>RTD("gartle.rtd",,"rtd-nuodb","fundamentals_day_history_yahoo",FundamentalsDayHistoryYahoo_Table1[Symbol],FundamentalsDayHistoryYahoo_Table1[Date],"YearHigh")</f>
        <v>133.6</v>
      </c>
      <c r="Q4" s="16">
        <f>RTD("gartle.rtd",,"rtd-nuodb","fundamentals_day_history_yahoo",FundamentalsDayHistoryYahoo_Table1[Symbol],FundamentalsDayHistoryYahoo_Table1[Date],"YearLow")</f>
        <v>73.05</v>
      </c>
      <c r="R4" s="20" t="str">
        <f>RTD("gartle.rtd",,"rtd-nuodb","fundamentals_day_history_yahoo",FundamentalsDayHistoryYahoo_Table1[Symbol],FundamentalsDayHistoryYahoo_Table1[Date],"YearRange")</f>
        <v>73.05 - 133.60</v>
      </c>
      <c r="S4" s="22">
        <f>RTD("gartle.rtd",,"rtd-nuodb","fundamentals_day_history_yahoo",FundamentalsDayHistoryYahoo_Table1[Symbol],FundamentalsDayHistoryYahoo_Table1[Date],"ChangeFromYearHigh")</f>
        <v>-7.59</v>
      </c>
      <c r="T4" s="22">
        <f>RTD("gartle.rtd",,"rtd-nuodb","fundamentals_day_history_yahoo",FundamentalsDayHistoryYahoo_Table1[Symbol],FundamentalsDayHistoryYahoo_Table1[Date],"ChangeFromYearLow")</f>
        <v>52.96</v>
      </c>
      <c r="U4" s="18">
        <f>RTD("gartle.rtd",,"rtd-nuodb","fundamentals_day_history_yahoo",FundamentalsDayHistoryYahoo_Table1[Symbol],FundamentalsDayHistoryYahoo_Table1[Date],"PercentChangeFromYearHigh")</f>
        <v>-5.6799999999999996E-2</v>
      </c>
      <c r="V4" s="18">
        <f>RTD("gartle.rtd",,"rtd-nuodb","fundamentals_day_history_yahoo",FundamentalsDayHistoryYahoo_Table1[Symbol],FundamentalsDayHistoryYahoo_Table1[Date],"PercentChangeFromYearLow")</f>
        <v>0.72510000000000008</v>
      </c>
      <c r="W4" s="16">
        <f>RTD("gartle.rtd",,"rtd-nuodb","fundamentals_day_history_yahoo",FundamentalsDayHistoryYahoo_Table1[Symbol],FundamentalsDayHistoryYahoo_Table1[Date],"MA50")</f>
        <v>126.93</v>
      </c>
      <c r="X4" s="16">
        <f>RTD("gartle.rtd",,"rtd-nuodb","fundamentals_day_history_yahoo",FundamentalsDayHistoryYahoo_Table1[Symbol],FundamentalsDayHistoryYahoo_Table1[Date],"MA200")</f>
        <v>114.08</v>
      </c>
      <c r="Y4" s="22">
        <f>RTD("gartle.rtd",,"rtd-nuodb","fundamentals_day_history_yahoo",FundamentalsDayHistoryYahoo_Table1[Symbol],FundamentalsDayHistoryYahoo_Table1[Date],"ChangeFromMA50")</f>
        <v>-0.92</v>
      </c>
      <c r="Z4" s="22">
        <f>RTD("gartle.rtd",,"rtd-nuodb","fundamentals_day_history_yahoo",FundamentalsDayHistoryYahoo_Table1[Symbol],FundamentalsDayHistoryYahoo_Table1[Date],"ChangeFromMA200")</f>
        <v>11.93</v>
      </c>
      <c r="AA4" s="18">
        <f>RTD("gartle.rtd",,"rtd-nuodb","fundamentals_day_history_yahoo",FundamentalsDayHistoryYahoo_Table1[Symbol],FundamentalsDayHistoryYahoo_Table1[Date],"PercentChangeFromMA50")</f>
        <v>-7.1999999999999998E-3</v>
      </c>
      <c r="AB4" s="18">
        <f>RTD("gartle.rtd",,"rtd-nuodb","fundamentals_day_history_yahoo",FundamentalsDayHistoryYahoo_Table1[Symbol],FundamentalsDayHistoryYahoo_Table1[Date],"PercentChangeFromMA200")</f>
        <v>0.10460000000000001</v>
      </c>
      <c r="AC4" s="19">
        <f>RTD("gartle.rtd",,"rtd-nuodb","fundamentals_day_history_yahoo",FundamentalsDayHistoryYahoo_Table1[Symbol],FundamentalsDayHistoryYahoo_Table1[Date],"AverageDailyVolume")</f>
        <v>57484300</v>
      </c>
      <c r="AD4" s="16">
        <f>RTD("gartle.rtd",,"rtd-nuodb","fundamentals_day_history_yahoo",FundamentalsDayHistoryYahoo_Table1[Symbol],FundamentalsDayHistoryYahoo_Table1[Date],"OneYearTargetPrice")</f>
        <v>139.59</v>
      </c>
      <c r="AE4" s="20">
        <f>RTD("gartle.rtd",,"rtd-nuodb","fundamentals_day_history_yahoo",FundamentalsDayHistoryYahoo_Table1[Symbol],FundamentalsDayHistoryYahoo_Table1[Date],"PE")</f>
        <v>17.059999999999999</v>
      </c>
      <c r="AF4" s="20">
        <f>RTD("gartle.rtd",,"rtd-nuodb","fundamentals_day_history_yahoo",FundamentalsDayHistoryYahoo_Table1[Symbol],FundamentalsDayHistoryYahoo_Table1[Date],"PEG")</f>
        <v>1.1399999999999999</v>
      </c>
      <c r="AG4" s="20">
        <f>RTD("gartle.rtd",,"rtd-nuodb","fundamentals_day_history_yahoo",FundamentalsDayHistoryYahoo_Table1[Symbol],FundamentalsDayHistoryYahoo_Table1[Date],"EPSEstCurrentYear")</f>
        <v>8.64</v>
      </c>
      <c r="AH4" s="20">
        <f>RTD("gartle.rtd",,"rtd-nuodb","fundamentals_day_history_yahoo",FundamentalsDayHistoryYahoo_Table1[Symbol],FundamentalsDayHistoryYahoo_Table1[Date],"EPSEstNextQuarter")</f>
        <v>1.66</v>
      </c>
      <c r="AI4" s="20">
        <f>RTD("gartle.rtd",,"rtd-nuodb","fundamentals_day_history_yahoo",FundamentalsDayHistoryYahoo_Table1[Symbol],FundamentalsDayHistoryYahoo_Table1[Date],"EPSEstNextYear")</f>
        <v>9.36</v>
      </c>
      <c r="AJ4" s="20">
        <f>RTD("gartle.rtd",,"rtd-nuodb","fundamentals_day_history_yahoo",FundamentalsDayHistoryYahoo_Table1[Symbol],FundamentalsDayHistoryYahoo_Table1[Date],"EarningsShare")</f>
        <v>7.39</v>
      </c>
      <c r="AK4" s="20" t="str">
        <f>RTD("gartle.rtd",,"rtd-nuodb","fundamentals_day_history_yahoo",FundamentalsDayHistoryYahoo_Table1[Symbol],FundamentalsDayHistoryYahoo_Table1[Date],"MarketCap")</f>
        <v>733.98B</v>
      </c>
      <c r="AL4" s="20">
        <f>RTD("gartle.rtd",,"rtd-nuodb","fundamentals_day_history_yahoo",FundamentalsDayHistoryYahoo_Table1[Symbol],FundamentalsDayHistoryYahoo_Table1[Date],"DividendYield")</f>
        <v>1.5</v>
      </c>
      <c r="AM4" s="20">
        <f>RTD("gartle.rtd",,"rtd-nuodb","fundamentals_day_history_yahoo",FundamentalsDayHistoryYahoo_Table1[Symbol],FundamentalsDayHistoryYahoo_Table1[Date],"DividendShare")</f>
        <v>1.88</v>
      </c>
      <c r="AN4" s="20" t="str">
        <f>RTD("gartle.rtd",,"rtd-nuodb","fundamentals_day_history_yahoo",FundamentalsDayHistoryYahoo_Table1[Symbol],FundamentalsDayHistoryYahoo_Table1[Date],"ExDividendDate")</f>
        <v>2/5/2015</v>
      </c>
      <c r="AO4" s="20" t="str">
        <f>RTD("gartle.rtd",,"rtd-nuodb","fundamentals_day_history_yahoo",FundamentalsDayHistoryYahoo_Table1[Symbol],FundamentalsDayHistoryYahoo_Table1[Date],"DividendPayDate")</f>
        <v>2/12/2015</v>
      </c>
      <c r="AP4" s="20">
        <f>RTD("gartle.rtd",,"rtd-nuodb","fundamentals_day_history_yahoo",FundamentalsDayHistoryYahoo_Table1[Symbol],FundamentalsDayHistoryYahoo_Table1[Date],"BookValue")</f>
        <v>21.17</v>
      </c>
      <c r="AQ4" s="20">
        <f>RTD("gartle.rtd",,"rtd-nuodb","fundamentals_day_history_yahoo",FundamentalsDayHistoryYahoo_Table1[Symbol],FundamentalsDayHistoryYahoo_Table1[Date],"PriceBook")</f>
        <v>6.02</v>
      </c>
      <c r="AR4" s="20">
        <f>RTD("gartle.rtd",,"rtd-nuodb","fundamentals_day_history_yahoo",FundamentalsDayHistoryYahoo_Table1[Symbol],FundamentalsDayHistoryYahoo_Table1[Date],"PriceSales")</f>
        <v>3.71</v>
      </c>
      <c r="AS4" s="20">
        <f>RTD("gartle.rtd",,"rtd-nuodb","fundamentals_day_history_yahoo",FundamentalsDayHistoryYahoo_Table1[Symbol],FundamentalsDayHistoryYahoo_Table1[Date],"PriceEPSEstCurrentYear")</f>
        <v>14.58</v>
      </c>
      <c r="AT4" s="20">
        <f>RTD("gartle.rtd",,"rtd-nuodb","fundamentals_day_history_yahoo",FundamentalsDayHistoryYahoo_Table1[Symbol],FundamentalsDayHistoryYahoo_Table1[Date],"PriceEPSEstNextYear")</f>
        <v>13.46</v>
      </c>
      <c r="AU4" s="20" t="str">
        <f>RTD("gartle.rtd",,"rtd-nuodb","fundamentals_day_history_yahoo",FundamentalsDayHistoryYahoo_Table1[Symbol],FundamentalsDayHistoryYahoo_Table1[Date],"EBITDA")</f>
        <v>67.66B</v>
      </c>
      <c r="AV4" s="20" t="str">
        <f>RTD("gartle.rtd",,"rtd-nuodb","fundamentals_day_history_yahoo",FundamentalsDayHistoryYahoo_Table1[Symbol],FundamentalsDayHistoryYahoo_Table1[Date],"CompanyName")</f>
        <v>Apple Inc.</v>
      </c>
      <c r="AW4" s="20" t="str">
        <f>RTD("gartle.rtd",,"rtd-nuodb","fundamentals_day_history_yahoo",FundamentalsDayHistoryYahoo_Table1[Symbol],FundamentalsDayHistoryYahoo_Table1[Date],"StockExchange")</f>
        <v>NMS</v>
      </c>
      <c r="AX4" s="20">
        <f>RTD("gartle.rtd",,"rtd-nuodb","fundamentals_day_history_yahoo",FundamentalsDayHistoryYahoo_Table1[Symbol],FundamentalsDayHistoryYahoo_Table1[Date],"Commission")</f>
        <v>0</v>
      </c>
      <c r="AY4" s="20">
        <f>RTD("gartle.rtd",,"rtd-nuodb","fundamentals_day_history_yahoo",FundamentalsDayHistoryYahoo_Table1[Symbol],FundamentalsDayHistoryYahoo_Table1[Date],"Notes")</f>
        <v>0</v>
      </c>
      <c r="AZ4" s="15">
        <f>RTD("gartle.rtd",,"rtd-nuodb","fundamentals_day_history_yahoo",FundamentalsDayHistoryYahoo_Table1[Symbol],FundamentalsDayHistoryYahoo_Table1[Date],"LastUpdateTimeStamp")</f>
        <v>42101.883451539354</v>
      </c>
      <c r="BA4" s="20" t="str">
        <f>RTD("gartle.rtd",,"rtd-nuodb","fundamentals_day_history_yahoo",FundamentalsDayHistoryYahoo_Table1[Symbol],FundamentalsDayHistoryYahoo_Table1[Date],"RTD_LastMessage")</f>
        <v/>
      </c>
    </row>
    <row r="5" spans="2:53" x14ac:dyDescent="0.25">
      <c r="B5" s="13">
        <v>1</v>
      </c>
      <c r="C5" s="13" t="s">
        <v>83</v>
      </c>
      <c r="D5" s="21">
        <v>42101</v>
      </c>
      <c r="E5" s="15">
        <f>RTD("gartle.rtd",,"rtd-nuodb","fundamentals_day_history_yahoo",FundamentalsDayHistoryYahoo_Table1[Symbol],FundamentalsDayHistoryYahoo_Table1[Date],"LastTradeTime")</f>
        <v>0.66666666666666663</v>
      </c>
      <c r="F5" s="16">
        <f>RTD("gartle.rtd",,"rtd-nuodb","fundamentals_day_history_yahoo",FundamentalsDayHistoryYahoo_Table1[Symbol],FundamentalsDayHistoryYahoo_Table1[Date],"Last")</f>
        <v>82.32</v>
      </c>
      <c r="G5" s="17">
        <f>RTD("gartle.rtd",,"rtd-nuodb","fundamentals_day_history_yahoo",FundamentalsDayHistoryYahoo_Table1[Symbol],FundamentalsDayHistoryYahoo_Table1[Date],"Change")</f>
        <v>-0.12</v>
      </c>
      <c r="H5" s="18">
        <f>RTD("gartle.rtd",,"rtd-nuodb","fundamentals_day_history_yahoo",FundamentalsDayHistoryYahoo_Table1[Symbol],FundamentalsDayHistoryYahoo_Table1[Date],"PercentChange")</f>
        <v>-1.5E-3</v>
      </c>
      <c r="I5" s="16">
        <f>RTD("gartle.rtd",,"rtd-nuodb","fundamentals_day_history_yahoo",FundamentalsDayHistoryYahoo_Table1[Symbol],FundamentalsDayHistoryYahoo_Table1[Date],"Open")</f>
        <v>82.69</v>
      </c>
      <c r="J5" s="16">
        <f>RTD("gartle.rtd",,"rtd-nuodb","fundamentals_day_history_yahoo",FundamentalsDayHistoryYahoo_Table1[Symbol],FundamentalsDayHistoryYahoo_Table1[Date],"High")</f>
        <v>83.42</v>
      </c>
      <c r="K5" s="16">
        <f>RTD("gartle.rtd",,"rtd-nuodb","fundamentals_day_history_yahoo",FundamentalsDayHistoryYahoo_Table1[Symbol],FundamentalsDayHistoryYahoo_Table1[Date],"Low")</f>
        <v>82.22</v>
      </c>
      <c r="L5" s="19">
        <f>RTD("gartle.rtd",,"rtd-nuodb","fundamentals_day_history_yahoo",FundamentalsDayHistoryYahoo_Table1[Symbol],FundamentalsDayHistoryYahoo_Table1[Date],"Volume")</f>
        <v>17467042</v>
      </c>
      <c r="M5" s="20" t="str">
        <f>RTD("gartle.rtd",,"rtd-nuodb","fundamentals_day_history_yahoo",FundamentalsDayHistoryYahoo_Table1[Symbol],FundamentalsDayHistoryYahoo_Table1[Date],"DaysRange")</f>
        <v>82.22 - 83.42</v>
      </c>
      <c r="N5" s="16">
        <f>RTD("gartle.rtd",,"rtd-nuodb","fundamentals_day_history_yahoo",FundamentalsDayHistoryYahoo_Table1[Symbol],FundamentalsDayHistoryYahoo_Table1[Date],"PrevClose")</f>
        <v>82.44</v>
      </c>
      <c r="O5" s="20">
        <f>RTD("gartle.rtd",,"rtd-nuodb","fundamentals_day_history_yahoo",FundamentalsDayHistoryYahoo_Table1[Symbol],FundamentalsDayHistoryYahoo_Table1[Date],"ShortRatio")</f>
        <v>1.3</v>
      </c>
      <c r="P5" s="16">
        <f>RTD("gartle.rtd",,"rtd-nuodb","fundamentals_day_history_yahoo",FundamentalsDayHistoryYahoo_Table1[Symbol],FundamentalsDayHistoryYahoo_Table1[Date],"YearHigh")</f>
        <v>86.07</v>
      </c>
      <c r="Q5" s="16">
        <f>RTD("gartle.rtd",,"rtd-nuodb","fundamentals_day_history_yahoo",FundamentalsDayHistoryYahoo_Table1[Symbol],FundamentalsDayHistoryYahoo_Table1[Date],"YearLow")</f>
        <v>54.66</v>
      </c>
      <c r="R5" s="20" t="str">
        <f>RTD("gartle.rtd",,"rtd-nuodb","fundamentals_day_history_yahoo",FundamentalsDayHistoryYahoo_Table1[Symbol],FundamentalsDayHistoryYahoo_Table1[Date],"YearRange")</f>
        <v>54.66 - 86.07</v>
      </c>
      <c r="S5" s="22">
        <f>RTD("gartle.rtd",,"rtd-nuodb","fundamentals_day_history_yahoo",FundamentalsDayHistoryYahoo_Table1[Symbol],FundamentalsDayHistoryYahoo_Table1[Date],"ChangeFromYearHigh")</f>
        <v>-3.75</v>
      </c>
      <c r="T5" s="22">
        <f>RTD("gartle.rtd",,"rtd-nuodb","fundamentals_day_history_yahoo",FundamentalsDayHistoryYahoo_Table1[Symbol],FundamentalsDayHistoryYahoo_Table1[Date],"ChangeFromYearLow")</f>
        <v>27.66</v>
      </c>
      <c r="U5" s="18">
        <f>RTD("gartle.rtd",,"rtd-nuodb","fundamentals_day_history_yahoo",FundamentalsDayHistoryYahoo_Table1[Symbol],FundamentalsDayHistoryYahoo_Table1[Date],"PercentChangeFromYearHigh")</f>
        <v>-4.36E-2</v>
      </c>
      <c r="V5" s="18">
        <f>RTD("gartle.rtd",,"rtd-nuodb","fundamentals_day_history_yahoo",FundamentalsDayHistoryYahoo_Table1[Symbol],FundamentalsDayHistoryYahoo_Table1[Date],"PercentChangeFromYearLow")</f>
        <v>0.50600000000000001</v>
      </c>
      <c r="W5" s="16">
        <f>RTD("gartle.rtd",,"rtd-nuodb","fundamentals_day_history_yahoo",FundamentalsDayHistoryYahoo_Table1[Symbol],FundamentalsDayHistoryYahoo_Table1[Date],"MA50")</f>
        <v>80.47</v>
      </c>
      <c r="X5" s="16">
        <f>RTD("gartle.rtd",,"rtd-nuodb","fundamentals_day_history_yahoo",FundamentalsDayHistoryYahoo_Table1[Symbol],FundamentalsDayHistoryYahoo_Table1[Date],"MA200")</f>
        <v>77.52</v>
      </c>
      <c r="Y5" s="22">
        <f>RTD("gartle.rtd",,"rtd-nuodb","fundamentals_day_history_yahoo",FundamentalsDayHistoryYahoo_Table1[Symbol],FundamentalsDayHistoryYahoo_Table1[Date],"ChangeFromMA50")</f>
        <v>1.85</v>
      </c>
      <c r="Z5" s="22">
        <f>RTD("gartle.rtd",,"rtd-nuodb","fundamentals_day_history_yahoo",FundamentalsDayHistoryYahoo_Table1[Symbol],FundamentalsDayHistoryYahoo_Table1[Date],"ChangeFromMA200")</f>
        <v>4.8</v>
      </c>
      <c r="AA5" s="18">
        <f>RTD("gartle.rtd",,"rtd-nuodb","fundamentals_day_history_yahoo",FundamentalsDayHistoryYahoo_Table1[Symbol],FundamentalsDayHistoryYahoo_Table1[Date],"PercentChangeFromMA50")</f>
        <v>2.3E-2</v>
      </c>
      <c r="AB5" s="18">
        <f>RTD("gartle.rtd",,"rtd-nuodb","fundamentals_day_history_yahoo",FundamentalsDayHistoryYahoo_Table1[Symbol],FundamentalsDayHistoryYahoo_Table1[Date],"PercentChangeFromMA200")</f>
        <v>6.1900000000000004E-2</v>
      </c>
      <c r="AC5" s="19">
        <f>RTD("gartle.rtd",,"rtd-nuodb","fundamentals_day_history_yahoo",FundamentalsDayHistoryYahoo_Table1[Symbol],FundamentalsDayHistoryYahoo_Table1[Date],"AverageDailyVolume")</f>
        <v>25986600</v>
      </c>
      <c r="AD5" s="16">
        <f>RTD("gartle.rtd",,"rtd-nuodb","fundamentals_day_history_yahoo",FundamentalsDayHistoryYahoo_Table1[Symbol],FundamentalsDayHistoryYahoo_Table1[Date],"OneYearTargetPrice")</f>
        <v>92.57</v>
      </c>
      <c r="AE5" s="20">
        <f>RTD("gartle.rtd",,"rtd-nuodb","fundamentals_day_history_yahoo",FundamentalsDayHistoryYahoo_Table1[Symbol],FundamentalsDayHistoryYahoo_Table1[Date],"PE")</f>
        <v>74.03</v>
      </c>
      <c r="AF5" s="20">
        <f>RTD("gartle.rtd",,"rtd-nuodb","fundamentals_day_history_yahoo",FundamentalsDayHistoryYahoo_Table1[Symbol],FundamentalsDayHistoryYahoo_Table1[Date],"PEG")</f>
        <v>1.35</v>
      </c>
      <c r="AG5" s="20">
        <f>RTD("gartle.rtd",,"rtd-nuodb","fundamentals_day_history_yahoo",FundamentalsDayHistoryYahoo_Table1[Symbol],FundamentalsDayHistoryYahoo_Table1[Date],"EPSEstCurrentYear")</f>
        <v>1.95</v>
      </c>
      <c r="AH5" s="20">
        <f>RTD("gartle.rtd",,"rtd-nuodb","fundamentals_day_history_yahoo",FundamentalsDayHistoryYahoo_Table1[Symbol],FundamentalsDayHistoryYahoo_Table1[Date],"EPSEstNextQuarter")</f>
        <v>0.46</v>
      </c>
      <c r="AI5" s="20">
        <f>RTD("gartle.rtd",,"rtd-nuodb","fundamentals_day_history_yahoo",FundamentalsDayHistoryYahoo_Table1[Symbol],FundamentalsDayHistoryYahoo_Table1[Date],"EPSEstNextYear")</f>
        <v>2.57</v>
      </c>
      <c r="AJ5" s="20">
        <f>RTD("gartle.rtd",,"rtd-nuodb","fundamentals_day_history_yahoo",FundamentalsDayHistoryYahoo_Table1[Symbol],FundamentalsDayHistoryYahoo_Table1[Date],"EarningsShare")</f>
        <v>1.1100000000000001</v>
      </c>
      <c r="AK5" s="20" t="str">
        <f>RTD("gartle.rtd",,"rtd-nuodb","fundamentals_day_history_yahoo",FundamentalsDayHistoryYahoo_Table1[Symbol],FundamentalsDayHistoryYahoo_Table1[Date],"MarketCap")</f>
        <v>230.41B</v>
      </c>
      <c r="AL5" s="20">
        <f>RTD("gartle.rtd",,"rtd-nuodb","fundamentals_day_history_yahoo",FundamentalsDayHistoryYahoo_Table1[Symbol],FundamentalsDayHistoryYahoo_Table1[Date],"DividendYield")</f>
        <v>0</v>
      </c>
      <c r="AM5" s="20">
        <f>RTD("gartle.rtd",,"rtd-nuodb","fundamentals_day_history_yahoo",FundamentalsDayHistoryYahoo_Table1[Symbol],FundamentalsDayHistoryYahoo_Table1[Date],"DividendShare")</f>
        <v>0</v>
      </c>
      <c r="AN5" s="20">
        <f>RTD("gartle.rtd",,"rtd-nuodb","fundamentals_day_history_yahoo",FundamentalsDayHistoryYahoo_Table1[Symbol],FundamentalsDayHistoryYahoo_Table1[Date],"ExDividendDate")</f>
        <v>0</v>
      </c>
      <c r="AO5" s="20">
        <f>RTD("gartle.rtd",,"rtd-nuodb","fundamentals_day_history_yahoo",FundamentalsDayHistoryYahoo_Table1[Symbol],FundamentalsDayHistoryYahoo_Table1[Date],"DividendPayDate")</f>
        <v>0</v>
      </c>
      <c r="AP5" s="20">
        <f>RTD("gartle.rtd",,"rtd-nuodb","fundamentals_day_history_yahoo",FundamentalsDayHistoryYahoo_Table1[Symbol],FundamentalsDayHistoryYahoo_Table1[Date],"BookValue")</f>
        <v>12.99</v>
      </c>
      <c r="AQ5" s="20">
        <f>RTD("gartle.rtd",,"rtd-nuodb","fundamentals_day_history_yahoo",FundamentalsDayHistoryYahoo_Table1[Symbol],FundamentalsDayHistoryYahoo_Table1[Date],"PriceBook")</f>
        <v>6.34</v>
      </c>
      <c r="AR5" s="20">
        <f>RTD("gartle.rtd",,"rtd-nuodb","fundamentals_day_history_yahoo",FundamentalsDayHistoryYahoo_Table1[Symbol],FundamentalsDayHistoryYahoo_Table1[Date],"PriceSales")</f>
        <v>18.510000000000002</v>
      </c>
      <c r="AS5" s="20">
        <f>RTD("gartle.rtd",,"rtd-nuodb","fundamentals_day_history_yahoo",FundamentalsDayHistoryYahoo_Table1[Symbol],FundamentalsDayHistoryYahoo_Table1[Date],"PriceEPSEstCurrentYear")</f>
        <v>42.22</v>
      </c>
      <c r="AT5" s="20">
        <f>RTD("gartle.rtd",,"rtd-nuodb","fundamentals_day_history_yahoo",FundamentalsDayHistoryYahoo_Table1[Symbol],FundamentalsDayHistoryYahoo_Table1[Date],"PriceEPSEstNextYear")</f>
        <v>32.03</v>
      </c>
      <c r="AU5" s="20" t="str">
        <f>RTD("gartle.rtd",,"rtd-nuodb","fundamentals_day_history_yahoo",FundamentalsDayHistoryYahoo_Table1[Symbol],FundamentalsDayHistoryYahoo_Table1[Date],"EBITDA")</f>
        <v>6.23B</v>
      </c>
      <c r="AV5" s="20" t="str">
        <f>RTD("gartle.rtd",,"rtd-nuodb","fundamentals_day_history_yahoo",FundamentalsDayHistoryYahoo_Table1[Symbol],FundamentalsDayHistoryYahoo_Table1[Date],"CompanyName")</f>
        <v>Facebook, Inc.</v>
      </c>
      <c r="AW5" s="20" t="str">
        <f>RTD("gartle.rtd",,"rtd-nuodb","fundamentals_day_history_yahoo",FundamentalsDayHistoryYahoo_Table1[Symbol],FundamentalsDayHistoryYahoo_Table1[Date],"StockExchange")</f>
        <v>NMS</v>
      </c>
      <c r="AX5" s="20">
        <f>RTD("gartle.rtd",,"rtd-nuodb","fundamentals_day_history_yahoo",FundamentalsDayHistoryYahoo_Table1[Symbol],FundamentalsDayHistoryYahoo_Table1[Date],"Commission")</f>
        <v>0</v>
      </c>
      <c r="AY5" s="20">
        <f>RTD("gartle.rtd",,"rtd-nuodb","fundamentals_day_history_yahoo",FundamentalsDayHistoryYahoo_Table1[Symbol],FundamentalsDayHistoryYahoo_Table1[Date],"Notes")</f>
        <v>0</v>
      </c>
      <c r="AZ5" s="15">
        <f>RTD("gartle.rtd",,"rtd-nuodb","fundamentals_day_history_yahoo",FundamentalsDayHistoryYahoo_Table1[Symbol],FundamentalsDayHistoryYahoo_Table1[Date],"LastUpdateTimeStamp")</f>
        <v>42101.883463564816</v>
      </c>
      <c r="BA5" s="20" t="str">
        <f>RTD("gartle.rtd",,"rtd-nuodb","fundamentals_day_history_yahoo",FundamentalsDayHistoryYahoo_Table1[Symbol],FundamentalsDayHistoryYahoo_Table1[Date],"RTD_LastMessage")</f>
        <v/>
      </c>
    </row>
    <row r="6" spans="2:53" x14ac:dyDescent="0.25">
      <c r="B6" s="13">
        <v>2</v>
      </c>
      <c r="C6" s="13" t="s">
        <v>81</v>
      </c>
      <c r="D6" s="21">
        <v>42101</v>
      </c>
      <c r="E6" s="15">
        <f>RTD("gartle.rtd",,"rtd-nuodb","fundamentals_day_history_yahoo",FundamentalsDayHistoryYahoo_Table1[Symbol],FundamentalsDayHistoryYahoo_Table1[Date],"LastTradeTime")</f>
        <v>0.66666666666666663</v>
      </c>
      <c r="F6" s="16">
        <f>RTD("gartle.rtd",,"rtd-nuodb","fundamentals_day_history_yahoo",FundamentalsDayHistoryYahoo_Table1[Symbol],FundamentalsDayHistoryYahoo_Table1[Date],"Last")</f>
        <v>537.02</v>
      </c>
      <c r="G6" s="17">
        <f>RTD("gartle.rtd",,"rtd-nuodb","fundamentals_day_history_yahoo",FundamentalsDayHistoryYahoo_Table1[Symbol],FundamentalsDayHistoryYahoo_Table1[Date],"Change")</f>
        <v>0.26</v>
      </c>
      <c r="H6" s="18">
        <f>RTD("gartle.rtd",,"rtd-nuodb","fundamentals_day_history_yahoo",FundamentalsDayHistoryYahoo_Table1[Symbol],FundamentalsDayHistoryYahoo_Table1[Date],"PercentChange")</f>
        <v>5.0000000000000001E-4</v>
      </c>
      <c r="I6" s="16">
        <f>RTD("gartle.rtd",,"rtd-nuodb","fundamentals_day_history_yahoo",FundamentalsDayHistoryYahoo_Table1[Symbol],FundamentalsDayHistoryYahoo_Table1[Date],"Open")</f>
        <v>537.59</v>
      </c>
      <c r="J6" s="16">
        <f>RTD("gartle.rtd",,"rtd-nuodb","fundamentals_day_history_yahoo",FundamentalsDayHistoryYahoo_Table1[Symbol],FundamentalsDayHistoryYahoo_Table1[Date],"High")</f>
        <v>542.69000000000005</v>
      </c>
      <c r="K6" s="16">
        <f>RTD("gartle.rtd",,"rtd-nuodb","fundamentals_day_history_yahoo",FundamentalsDayHistoryYahoo_Table1[Symbol],FundamentalsDayHistoryYahoo_Table1[Date],"Low")</f>
        <v>536</v>
      </c>
      <c r="L6" s="19">
        <f>RTD("gartle.rtd",,"rtd-nuodb","fundamentals_day_history_yahoo",FundamentalsDayHistoryYahoo_Table1[Symbol],FundamentalsDayHistoryYahoo_Table1[Date],"Volume")</f>
        <v>1299298</v>
      </c>
      <c r="M6" s="20" t="str">
        <f>RTD("gartle.rtd",,"rtd-nuodb","fundamentals_day_history_yahoo",FundamentalsDayHistoryYahoo_Table1[Symbol],FundamentalsDayHistoryYahoo_Table1[Date],"DaysRange")</f>
        <v>536.00 - 542.69</v>
      </c>
      <c r="N6" s="16">
        <f>RTD("gartle.rtd",,"rtd-nuodb","fundamentals_day_history_yahoo",FundamentalsDayHistoryYahoo_Table1[Symbol],FundamentalsDayHistoryYahoo_Table1[Date],"PrevClose")</f>
        <v>536.77</v>
      </c>
      <c r="O6" s="20">
        <f>RTD("gartle.rtd",,"rtd-nuodb","fundamentals_day_history_yahoo",FundamentalsDayHistoryYahoo_Table1[Symbol],FundamentalsDayHistoryYahoo_Table1[Date],"ShortRatio")</f>
        <v>1.6</v>
      </c>
      <c r="P6" s="16">
        <f>RTD("gartle.rtd",,"rtd-nuodb","fundamentals_day_history_yahoo",FundamentalsDayHistoryYahoo_Table1[Symbol],FundamentalsDayHistoryYahoo_Table1[Date],"YearHigh")</f>
        <v>599.65</v>
      </c>
      <c r="Q6" s="16">
        <f>RTD("gartle.rtd",,"rtd-nuodb","fundamentals_day_history_yahoo",FundamentalsDayHistoryYahoo_Table1[Symbol],FundamentalsDayHistoryYahoo_Table1[Date],"YearLow")</f>
        <v>487.56</v>
      </c>
      <c r="R6" s="20" t="str">
        <f>RTD("gartle.rtd",,"rtd-nuodb","fundamentals_day_history_yahoo",FundamentalsDayHistoryYahoo_Table1[Symbol],FundamentalsDayHistoryYahoo_Table1[Date],"YearRange")</f>
        <v>487.56 - 599.65</v>
      </c>
      <c r="S6" s="22">
        <f>RTD("gartle.rtd",,"rtd-nuodb","fundamentals_day_history_yahoo",FundamentalsDayHistoryYahoo_Table1[Symbol],FundamentalsDayHistoryYahoo_Table1[Date],"ChangeFromYearHigh")</f>
        <v>-62.63</v>
      </c>
      <c r="T6" s="22">
        <f>RTD("gartle.rtd",,"rtd-nuodb","fundamentals_day_history_yahoo",FundamentalsDayHistoryYahoo_Table1[Symbol],FundamentalsDayHistoryYahoo_Table1[Date],"ChangeFromYearLow")</f>
        <v>49.46</v>
      </c>
      <c r="U6" s="18">
        <f>RTD("gartle.rtd",,"rtd-nuodb","fundamentals_day_history_yahoo",FundamentalsDayHistoryYahoo_Table1[Symbol],FundamentalsDayHistoryYahoo_Table1[Date],"PercentChangeFromYearHigh")</f>
        <v>-0.10439999999999999</v>
      </c>
      <c r="V6" s="18">
        <f>RTD("gartle.rtd",,"rtd-nuodb","fundamentals_day_history_yahoo",FundamentalsDayHistoryYahoo_Table1[Symbol],FundamentalsDayHistoryYahoo_Table1[Date],"PercentChangeFromYearLow")</f>
        <v>0.1014</v>
      </c>
      <c r="W6" s="16">
        <f>RTD("gartle.rtd",,"rtd-nuodb","fundamentals_day_history_yahoo",FundamentalsDayHistoryYahoo_Table1[Symbol],FundamentalsDayHistoryYahoo_Table1[Date],"MA50")</f>
        <v>553.49</v>
      </c>
      <c r="X6" s="16">
        <f>RTD("gartle.rtd",,"rtd-nuodb","fundamentals_day_history_yahoo",FundamentalsDayHistoryYahoo_Table1[Symbol],FundamentalsDayHistoryYahoo_Table1[Date],"MA200")</f>
        <v>540.41999999999996</v>
      </c>
      <c r="Y6" s="22">
        <f>RTD("gartle.rtd",,"rtd-nuodb","fundamentals_day_history_yahoo",FundamentalsDayHistoryYahoo_Table1[Symbol],FundamentalsDayHistoryYahoo_Table1[Date],"ChangeFromMA50")</f>
        <v>-16.47</v>
      </c>
      <c r="Z6" s="22">
        <f>RTD("gartle.rtd",,"rtd-nuodb","fundamentals_day_history_yahoo",FundamentalsDayHistoryYahoo_Table1[Symbol],FundamentalsDayHistoryYahoo_Table1[Date],"ChangeFromMA200")</f>
        <v>-3.4</v>
      </c>
      <c r="AA6" s="18">
        <f>RTD("gartle.rtd",,"rtd-nuodb","fundamentals_day_history_yahoo",FundamentalsDayHistoryYahoo_Table1[Symbol],FundamentalsDayHistoryYahoo_Table1[Date],"PercentChangeFromMA50")</f>
        <v>-2.98E-2</v>
      </c>
      <c r="AB6" s="18">
        <f>RTD("gartle.rtd",,"rtd-nuodb","fundamentals_day_history_yahoo",FundamentalsDayHistoryYahoo_Table1[Symbol],FundamentalsDayHistoryYahoo_Table1[Date],"PercentChangeFromMA200")</f>
        <v>-6.3E-3</v>
      </c>
      <c r="AC6" s="19">
        <f>RTD("gartle.rtd",,"rtd-nuodb","fundamentals_day_history_yahoo",FundamentalsDayHistoryYahoo_Table1[Symbol],FundamentalsDayHistoryYahoo_Table1[Date],"AverageDailyVolume")</f>
        <v>1962480</v>
      </c>
      <c r="AD6" s="16">
        <f>RTD("gartle.rtd",,"rtd-nuodb","fundamentals_day_history_yahoo",FundamentalsDayHistoryYahoo_Table1[Symbol],FundamentalsDayHistoryYahoo_Table1[Date],"OneYearTargetPrice")</f>
        <v>645</v>
      </c>
      <c r="AE6" s="20">
        <f>RTD("gartle.rtd",,"rtd-nuodb","fundamentals_day_history_yahoo",FundamentalsDayHistoryYahoo_Table1[Symbol],FundamentalsDayHistoryYahoo_Table1[Date],"PE")</f>
        <v>25.58</v>
      </c>
      <c r="AF6" s="20">
        <f>RTD("gartle.rtd",,"rtd-nuodb","fundamentals_day_history_yahoo",FundamentalsDayHistoryYahoo_Table1[Symbol],FundamentalsDayHistoryYahoo_Table1[Date],"PEG")</f>
        <v>0</v>
      </c>
      <c r="AG6" s="20">
        <f>RTD("gartle.rtd",,"rtd-nuodb","fundamentals_day_history_yahoo",FundamentalsDayHistoryYahoo_Table1[Symbol],FundamentalsDayHistoryYahoo_Table1[Date],"EPSEstCurrentYear")</f>
        <v>28.92</v>
      </c>
      <c r="AH6" s="20">
        <f>RTD("gartle.rtd",,"rtd-nuodb","fundamentals_day_history_yahoo",FundamentalsDayHistoryYahoo_Table1[Symbol],FundamentalsDayHistoryYahoo_Table1[Date],"EPSEstNextQuarter")</f>
        <v>0</v>
      </c>
      <c r="AI6" s="20">
        <f>RTD("gartle.rtd",,"rtd-nuodb","fundamentals_day_history_yahoo",FundamentalsDayHistoryYahoo_Table1[Symbol],FundamentalsDayHistoryYahoo_Table1[Date],"EPSEstNextYear")</f>
        <v>33</v>
      </c>
      <c r="AJ6" s="20">
        <f>RTD("gartle.rtd",,"rtd-nuodb","fundamentals_day_history_yahoo",FundamentalsDayHistoryYahoo_Table1[Symbol],FundamentalsDayHistoryYahoo_Table1[Date],"EarningsShare")</f>
        <v>20.99</v>
      </c>
      <c r="AK6" s="20" t="str">
        <f>RTD("gartle.rtd",,"rtd-nuodb","fundamentals_day_history_yahoo",FundamentalsDayHistoryYahoo_Table1[Symbol],FundamentalsDayHistoryYahoo_Table1[Date],"MarketCap")</f>
        <v>365.51B</v>
      </c>
      <c r="AL6" s="20">
        <f>RTD("gartle.rtd",,"rtd-nuodb","fundamentals_day_history_yahoo",FundamentalsDayHistoryYahoo_Table1[Symbol],FundamentalsDayHistoryYahoo_Table1[Date],"DividendYield")</f>
        <v>0</v>
      </c>
      <c r="AM6" s="20">
        <f>RTD("gartle.rtd",,"rtd-nuodb","fundamentals_day_history_yahoo",FundamentalsDayHistoryYahoo_Table1[Symbol],FundamentalsDayHistoryYahoo_Table1[Date],"DividendShare")</f>
        <v>0</v>
      </c>
      <c r="AN6" s="20">
        <f>RTD("gartle.rtd",,"rtd-nuodb","fundamentals_day_history_yahoo",FundamentalsDayHistoryYahoo_Table1[Symbol],FundamentalsDayHistoryYahoo_Table1[Date],"ExDividendDate")</f>
        <v>0</v>
      </c>
      <c r="AO6" s="20">
        <f>RTD("gartle.rtd",,"rtd-nuodb","fundamentals_day_history_yahoo",FundamentalsDayHistoryYahoo_Table1[Symbol],FundamentalsDayHistoryYahoo_Table1[Date],"DividendPayDate")</f>
        <v>0</v>
      </c>
      <c r="AP6" s="20">
        <f>RTD("gartle.rtd",,"rtd-nuodb","fundamentals_day_history_yahoo",FundamentalsDayHistoryYahoo_Table1[Symbol],FundamentalsDayHistoryYahoo_Table1[Date],"BookValue")</f>
        <v>153.63999999999999</v>
      </c>
      <c r="AQ6" s="20">
        <f>RTD("gartle.rtd",,"rtd-nuodb","fundamentals_day_history_yahoo",FundamentalsDayHistoryYahoo_Table1[Symbol],FundamentalsDayHistoryYahoo_Table1[Date],"PriceBook")</f>
        <v>3.49</v>
      </c>
      <c r="AR6" s="20">
        <f>RTD("gartle.rtd",,"rtd-nuodb","fundamentals_day_history_yahoo",FundamentalsDayHistoryYahoo_Table1[Symbol],FundamentalsDayHistoryYahoo_Table1[Date],"PriceSales")</f>
        <v>5.54</v>
      </c>
      <c r="AS6" s="20">
        <f>RTD("gartle.rtd",,"rtd-nuodb","fundamentals_day_history_yahoo",FundamentalsDayHistoryYahoo_Table1[Symbol],FundamentalsDayHistoryYahoo_Table1[Date],"PriceEPSEstCurrentYear")</f>
        <v>0</v>
      </c>
      <c r="AT6" s="20">
        <f>RTD("gartle.rtd",,"rtd-nuodb","fundamentals_day_history_yahoo",FundamentalsDayHistoryYahoo_Table1[Symbol],FundamentalsDayHistoryYahoo_Table1[Date],"PriceEPSEstNextYear")</f>
        <v>0</v>
      </c>
      <c r="AU6" s="20" t="str">
        <f>RTD("gartle.rtd",,"rtd-nuodb","fundamentals_day_history_yahoo",FundamentalsDayHistoryYahoo_Table1[Symbol],FundamentalsDayHistoryYahoo_Table1[Date],"EBITDA")</f>
        <v>21.48B</v>
      </c>
      <c r="AV6" s="20" t="str">
        <f>RTD("gartle.rtd",,"rtd-nuodb","fundamentals_day_history_yahoo",FundamentalsDayHistoryYahoo_Table1[Symbol],FundamentalsDayHistoryYahoo_Table1[Date],"CompanyName")</f>
        <v>Google Inc.</v>
      </c>
      <c r="AW6" s="20" t="str">
        <f>RTD("gartle.rtd",,"rtd-nuodb","fundamentals_day_history_yahoo",FundamentalsDayHistoryYahoo_Table1[Symbol],FundamentalsDayHistoryYahoo_Table1[Date],"StockExchange")</f>
        <v>NMS</v>
      </c>
      <c r="AX6" s="20">
        <f>RTD("gartle.rtd",,"rtd-nuodb","fundamentals_day_history_yahoo",FundamentalsDayHistoryYahoo_Table1[Symbol],FundamentalsDayHistoryYahoo_Table1[Date],"Commission")</f>
        <v>0</v>
      </c>
      <c r="AY6" s="20">
        <f>RTD("gartle.rtd",,"rtd-nuodb","fundamentals_day_history_yahoo",FundamentalsDayHistoryYahoo_Table1[Symbol],FundamentalsDayHistoryYahoo_Table1[Date],"Notes")</f>
        <v>0</v>
      </c>
      <c r="AZ6" s="15">
        <f>RTD("gartle.rtd",,"rtd-nuodb","fundamentals_day_history_yahoo",FundamentalsDayHistoryYahoo_Table1[Symbol],FundamentalsDayHistoryYahoo_Table1[Date],"LastUpdateTimeStamp")</f>
        <v>42101.883457384261</v>
      </c>
      <c r="BA6" s="20" t="str">
        <f>RTD("gartle.rtd",,"rtd-nuodb","fundamentals_day_history_yahoo",FundamentalsDayHistoryYahoo_Table1[Symbol],FundamentalsDayHistoryYahoo_Table1[Date],"RTD_LastMessage")</f>
        <v/>
      </c>
    </row>
    <row r="7" spans="2:53" x14ac:dyDescent="0.25">
      <c r="B7" s="13">
        <v>3</v>
      </c>
      <c r="C7" s="13" t="s">
        <v>86</v>
      </c>
      <c r="D7" s="21">
        <v>42101</v>
      </c>
      <c r="E7" s="15">
        <f>RTD("gartle.rtd",,"rtd-nuodb","fundamentals_day_history_yahoo",FundamentalsDayHistoryYahoo_Table1[Symbol],FundamentalsDayHistoryYahoo_Table1[Date],"LastTradeTime")</f>
        <v>0.66666666666666663</v>
      </c>
      <c r="F7" s="16">
        <f>RTD("gartle.rtd",,"rtd-nuodb","fundamentals_day_history_yahoo",FundamentalsDayHistoryYahoo_Table1[Symbol],FundamentalsDayHistoryYahoo_Table1[Date],"Last")</f>
        <v>249.81</v>
      </c>
      <c r="G7" s="17">
        <f>RTD("gartle.rtd",,"rtd-nuodb","fundamentals_day_history_yahoo",FundamentalsDayHistoryYahoo_Table1[Symbol],FundamentalsDayHistoryYahoo_Table1[Date],"Change")</f>
        <v>0.5</v>
      </c>
      <c r="H7" s="18">
        <f>RTD("gartle.rtd",,"rtd-nuodb","fundamentals_day_history_yahoo",FundamentalsDayHistoryYahoo_Table1[Symbol],FundamentalsDayHistoryYahoo_Table1[Date],"PercentChange")</f>
        <v>2E-3</v>
      </c>
      <c r="I7" s="16">
        <f>RTD("gartle.rtd",,"rtd-nuodb","fundamentals_day_history_yahoo",FundamentalsDayHistoryYahoo_Table1[Symbol],FundamentalsDayHistoryYahoo_Table1[Date],"Open")</f>
        <v>248.51</v>
      </c>
      <c r="J7" s="16">
        <f>RTD("gartle.rtd",,"rtd-nuodb","fundamentals_day_history_yahoo",FundamentalsDayHistoryYahoo_Table1[Symbol],FundamentalsDayHistoryYahoo_Table1[Date],"High")</f>
        <v>253.53</v>
      </c>
      <c r="K7" s="16">
        <f>RTD("gartle.rtd",,"rtd-nuodb","fundamentals_day_history_yahoo",FundamentalsDayHistoryYahoo_Table1[Symbol],FundamentalsDayHistoryYahoo_Table1[Date],"Low")</f>
        <v>248.51</v>
      </c>
      <c r="L7" s="19">
        <f>RTD("gartle.rtd",,"rtd-nuodb","fundamentals_day_history_yahoo",FundamentalsDayHistoryYahoo_Table1[Symbol],FundamentalsDayHistoryYahoo_Table1[Date],"Volume")</f>
        <v>936866</v>
      </c>
      <c r="M7" s="20" t="str">
        <f>RTD("gartle.rtd",,"rtd-nuodb","fundamentals_day_history_yahoo",FundamentalsDayHistoryYahoo_Table1[Symbol],FundamentalsDayHistoryYahoo_Table1[Date],"DaysRange")</f>
        <v>248.51 - 253.53</v>
      </c>
      <c r="N7" s="16">
        <f>RTD("gartle.rtd",,"rtd-nuodb","fundamentals_day_history_yahoo",FundamentalsDayHistoryYahoo_Table1[Symbol],FundamentalsDayHistoryYahoo_Table1[Date],"PrevClose")</f>
        <v>249.31</v>
      </c>
      <c r="O7" s="20">
        <f>RTD("gartle.rtd",,"rtd-nuodb","fundamentals_day_history_yahoo",FundamentalsDayHistoryYahoo_Table1[Symbol],FundamentalsDayHistoryYahoo_Table1[Date],"ShortRatio")</f>
        <v>3.8</v>
      </c>
      <c r="P7" s="16">
        <f>RTD("gartle.rtd",,"rtd-nuodb","fundamentals_day_history_yahoo",FundamentalsDayHistoryYahoo_Table1[Symbol],FundamentalsDayHistoryYahoo_Table1[Date],"YearHigh")</f>
        <v>276.18</v>
      </c>
      <c r="Q7" s="16">
        <f>RTD("gartle.rtd",,"rtd-nuodb","fundamentals_day_history_yahoo",FundamentalsDayHistoryYahoo_Table1[Symbol],FundamentalsDayHistoryYahoo_Table1[Date],"YearLow")</f>
        <v>136.02000000000001</v>
      </c>
      <c r="R7" s="20" t="str">
        <f>RTD("gartle.rtd",,"rtd-nuodb","fundamentals_day_history_yahoo",FundamentalsDayHistoryYahoo_Table1[Symbol],FundamentalsDayHistoryYahoo_Table1[Date],"YearRange")</f>
        <v>136.02 - 276.18</v>
      </c>
      <c r="S7" s="22">
        <f>RTD("gartle.rtd",,"rtd-nuodb","fundamentals_day_history_yahoo",FundamentalsDayHistoryYahoo_Table1[Symbol],FundamentalsDayHistoryYahoo_Table1[Date],"ChangeFromYearHigh")</f>
        <v>-26.37</v>
      </c>
      <c r="T7" s="22">
        <f>RTD("gartle.rtd",,"rtd-nuodb","fundamentals_day_history_yahoo",FundamentalsDayHistoryYahoo_Table1[Symbol],FundamentalsDayHistoryYahoo_Table1[Date],"ChangeFromYearLow")</f>
        <v>113.79</v>
      </c>
      <c r="U7" s="18">
        <f>RTD("gartle.rtd",,"rtd-nuodb","fundamentals_day_history_yahoo",FundamentalsDayHistoryYahoo_Table1[Symbol],FundamentalsDayHistoryYahoo_Table1[Date],"PercentChangeFromYearHigh")</f>
        <v>-9.5500000000000002E-2</v>
      </c>
      <c r="V7" s="18">
        <f>RTD("gartle.rtd",,"rtd-nuodb","fundamentals_day_history_yahoo",FundamentalsDayHistoryYahoo_Table1[Symbol],FundamentalsDayHistoryYahoo_Table1[Date],"PercentChangeFromYearLow")</f>
        <v>0.83660000000000001</v>
      </c>
      <c r="W7" s="16">
        <f>RTD("gartle.rtd",,"rtd-nuodb","fundamentals_day_history_yahoo",FundamentalsDayHistoryYahoo_Table1[Symbol],FundamentalsDayHistoryYahoo_Table1[Date],"MA50")</f>
        <v>261.99</v>
      </c>
      <c r="X7" s="16">
        <f>RTD("gartle.rtd",,"rtd-nuodb","fundamentals_day_history_yahoo",FundamentalsDayHistoryYahoo_Table1[Symbol],FundamentalsDayHistoryYahoo_Table1[Date],"MA200")</f>
        <v>231.15</v>
      </c>
      <c r="Y7" s="22">
        <f>RTD("gartle.rtd",,"rtd-nuodb","fundamentals_day_history_yahoo",FundamentalsDayHistoryYahoo_Table1[Symbol],FundamentalsDayHistoryYahoo_Table1[Date],"ChangeFromMA50")</f>
        <v>-12.18</v>
      </c>
      <c r="Z7" s="22">
        <f>RTD("gartle.rtd",,"rtd-nuodb","fundamentals_day_history_yahoo",FundamentalsDayHistoryYahoo_Table1[Symbol],FundamentalsDayHistoryYahoo_Table1[Date],"ChangeFromMA200")</f>
        <v>18.66</v>
      </c>
      <c r="AA7" s="18">
        <f>RTD("gartle.rtd",,"rtd-nuodb","fundamentals_day_history_yahoo",FundamentalsDayHistoryYahoo_Table1[Symbol],FundamentalsDayHistoryYahoo_Table1[Date],"PercentChangeFromMA50")</f>
        <v>-4.6500000000000007E-2</v>
      </c>
      <c r="AB7" s="18">
        <f>RTD("gartle.rtd",,"rtd-nuodb","fundamentals_day_history_yahoo",FundamentalsDayHistoryYahoo_Table1[Symbol],FundamentalsDayHistoryYahoo_Table1[Date],"PercentChangeFromMA200")</f>
        <v>8.0700000000000008E-2</v>
      </c>
      <c r="AC7" s="19">
        <f>RTD("gartle.rtd",,"rtd-nuodb","fundamentals_day_history_yahoo",FundamentalsDayHistoryYahoo_Table1[Symbol],FundamentalsDayHistoryYahoo_Table1[Date],"AverageDailyVolume")</f>
        <v>1449890</v>
      </c>
      <c r="AD7" s="16">
        <f>RTD("gartle.rtd",,"rtd-nuodb","fundamentals_day_history_yahoo",FundamentalsDayHistoryYahoo_Table1[Symbol],FundamentalsDayHistoryYahoo_Table1[Date],"OneYearTargetPrice")</f>
        <v>290.70999999999998</v>
      </c>
      <c r="AE7" s="20">
        <f>RTD("gartle.rtd",,"rtd-nuodb","fundamentals_day_history_yahoo",FundamentalsDayHistoryYahoo_Table1[Symbol],FundamentalsDayHistoryYahoo_Table1[Date],"PE")</f>
        <v>0</v>
      </c>
      <c r="AF7" s="20">
        <f>RTD("gartle.rtd",,"rtd-nuodb","fundamentals_day_history_yahoo",FundamentalsDayHistoryYahoo_Table1[Symbol],FundamentalsDayHistoryYahoo_Table1[Date],"PEG")</f>
        <v>2.04</v>
      </c>
      <c r="AG7" s="20">
        <f>RTD("gartle.rtd",,"rtd-nuodb","fundamentals_day_history_yahoo",FundamentalsDayHistoryYahoo_Table1[Symbol],FundamentalsDayHistoryYahoo_Table1[Date],"EPSEstCurrentYear")</f>
        <v>3.04</v>
      </c>
      <c r="AH7" s="20">
        <f>RTD("gartle.rtd",,"rtd-nuodb","fundamentals_day_history_yahoo",FundamentalsDayHistoryYahoo_Table1[Symbol],FundamentalsDayHistoryYahoo_Table1[Date],"EPSEstNextQuarter")</f>
        <v>0.74</v>
      </c>
      <c r="AI7" s="20">
        <f>RTD("gartle.rtd",,"rtd-nuodb","fundamentals_day_history_yahoo",FundamentalsDayHistoryYahoo_Table1[Symbol],FundamentalsDayHistoryYahoo_Table1[Date],"EPSEstNextYear")</f>
        <v>4.26</v>
      </c>
      <c r="AJ7" s="20">
        <f>RTD("gartle.rtd",,"rtd-nuodb","fundamentals_day_history_yahoo",FundamentalsDayHistoryYahoo_Table1[Symbol],FundamentalsDayHistoryYahoo_Table1[Date],"EarningsShare")</f>
        <v>-0.13</v>
      </c>
      <c r="AK7" s="20" t="str">
        <f>RTD("gartle.rtd",,"rtd-nuodb","fundamentals_day_history_yahoo",FundamentalsDayHistoryYahoo_Table1[Symbol],FundamentalsDayHistoryYahoo_Table1[Date],"MarketCap")</f>
        <v>31.26B</v>
      </c>
      <c r="AL7" s="20">
        <f>RTD("gartle.rtd",,"rtd-nuodb","fundamentals_day_history_yahoo",FundamentalsDayHistoryYahoo_Table1[Symbol],FundamentalsDayHistoryYahoo_Table1[Date],"DividendYield")</f>
        <v>0</v>
      </c>
      <c r="AM7" s="20">
        <f>RTD("gartle.rtd",,"rtd-nuodb","fundamentals_day_history_yahoo",FundamentalsDayHistoryYahoo_Table1[Symbol],FundamentalsDayHistoryYahoo_Table1[Date],"DividendShare")</f>
        <v>0</v>
      </c>
      <c r="AN7" s="20">
        <f>RTD("gartle.rtd",,"rtd-nuodb","fundamentals_day_history_yahoo",FundamentalsDayHistoryYahoo_Table1[Symbol],FundamentalsDayHistoryYahoo_Table1[Date],"ExDividendDate")</f>
        <v>0</v>
      </c>
      <c r="AO7" s="20">
        <f>RTD("gartle.rtd",,"rtd-nuodb","fundamentals_day_history_yahoo",FundamentalsDayHistoryYahoo_Table1[Symbol],FundamentalsDayHistoryYahoo_Table1[Date],"DividendPayDate")</f>
        <v>0</v>
      </c>
      <c r="AP7" s="20">
        <f>RTD("gartle.rtd",,"rtd-nuodb","fundamentals_day_history_yahoo",FundamentalsDayHistoryYahoo_Table1[Symbol],FundamentalsDayHistoryYahoo_Table1[Date],"BookValue")</f>
        <v>26.59</v>
      </c>
      <c r="AQ7" s="20">
        <f>RTD("gartle.rtd",,"rtd-nuodb","fundamentals_day_history_yahoo",FundamentalsDayHistoryYahoo_Table1[Symbol],FundamentalsDayHistoryYahoo_Table1[Date],"PriceBook")</f>
        <v>9.3699999999999992</v>
      </c>
      <c r="AR7" s="20">
        <f>RTD("gartle.rtd",,"rtd-nuodb","fundamentals_day_history_yahoo",FundamentalsDayHistoryYahoo_Table1[Symbol],FundamentalsDayHistoryYahoo_Table1[Date],"PriceSales")</f>
        <v>14.06</v>
      </c>
      <c r="AS7" s="20">
        <f>RTD("gartle.rtd",,"rtd-nuodb","fundamentals_day_history_yahoo",FundamentalsDayHistoryYahoo_Table1[Symbol],FundamentalsDayHistoryYahoo_Table1[Date],"PriceEPSEstCurrentYear")</f>
        <v>82.17</v>
      </c>
      <c r="AT7" s="20">
        <f>RTD("gartle.rtd",,"rtd-nuodb","fundamentals_day_history_yahoo",FundamentalsDayHistoryYahoo_Table1[Symbol],FundamentalsDayHistoryYahoo_Table1[Date],"PriceEPSEstNextYear")</f>
        <v>58.64</v>
      </c>
      <c r="AU7" s="20" t="str">
        <f>RTD("gartle.rtd",,"rtd-nuodb","fundamentals_day_history_yahoo",FundamentalsDayHistoryYahoo_Table1[Symbol],FundamentalsDayHistoryYahoo_Table1[Date],"EBITDA")</f>
        <v>232.38M</v>
      </c>
      <c r="AV7" s="20" t="str">
        <f>RTD("gartle.rtd",,"rtd-nuodb","fundamentals_day_history_yahoo",FundamentalsDayHistoryYahoo_Table1[Symbol],FundamentalsDayHistoryYahoo_Table1[Date],"CompanyName")</f>
        <v>LinkedIn Corporation Class A Co</v>
      </c>
      <c r="AW7" s="20" t="str">
        <f>RTD("gartle.rtd",,"rtd-nuodb","fundamentals_day_history_yahoo",FundamentalsDayHistoryYahoo_Table1[Symbol],FundamentalsDayHistoryYahoo_Table1[Date],"StockExchange")</f>
        <v>NYQ</v>
      </c>
      <c r="AX7" s="20">
        <f>RTD("gartle.rtd",,"rtd-nuodb","fundamentals_day_history_yahoo",FundamentalsDayHistoryYahoo_Table1[Symbol],FundamentalsDayHistoryYahoo_Table1[Date],"Commission")</f>
        <v>0</v>
      </c>
      <c r="AY7" s="20">
        <f>RTD("gartle.rtd",,"rtd-nuodb","fundamentals_day_history_yahoo",FundamentalsDayHistoryYahoo_Table1[Symbol],FundamentalsDayHistoryYahoo_Table1[Date],"Notes")</f>
        <v>0</v>
      </c>
      <c r="AZ7" s="15">
        <f>RTD("gartle.rtd",,"rtd-nuodb","fundamentals_day_history_yahoo",FundamentalsDayHistoryYahoo_Table1[Symbol],FundamentalsDayHistoryYahoo_Table1[Date],"LastUpdateTimeStamp")</f>
        <v>42101.883465196763</v>
      </c>
      <c r="BA7" s="20" t="str">
        <f>RTD("gartle.rtd",,"rtd-nuodb","fundamentals_day_history_yahoo",FundamentalsDayHistoryYahoo_Table1[Symbol],FundamentalsDayHistoryYahoo_Table1[Date],"RTD_LastMessage")</f>
        <v/>
      </c>
    </row>
    <row r="8" spans="2:53" x14ac:dyDescent="0.25">
      <c r="B8" s="13">
        <v>4</v>
      </c>
      <c r="C8" s="13" t="s">
        <v>82</v>
      </c>
      <c r="D8" s="21">
        <v>42101</v>
      </c>
      <c r="E8" s="15">
        <f>RTD("gartle.rtd",,"rtd-nuodb","fundamentals_day_history_yahoo",FundamentalsDayHistoryYahoo_Table1[Symbol],FundamentalsDayHistoryYahoo_Table1[Date],"LastTradeTime")</f>
        <v>0.66666666666666663</v>
      </c>
      <c r="F8" s="16">
        <f>RTD("gartle.rtd",,"rtd-nuodb","fundamentals_day_history_yahoo",FundamentalsDayHistoryYahoo_Table1[Symbol],FundamentalsDayHistoryYahoo_Table1[Date],"Last")</f>
        <v>41.53</v>
      </c>
      <c r="G8" s="17">
        <f>RTD("gartle.rtd",,"rtd-nuodb","fundamentals_day_history_yahoo",FundamentalsDayHistoryYahoo_Table1[Symbol],FundamentalsDayHistoryYahoo_Table1[Date],"Change")</f>
        <v>-0.01</v>
      </c>
      <c r="H8" s="18">
        <f>RTD("gartle.rtd",,"rtd-nuodb","fundamentals_day_history_yahoo",FundamentalsDayHistoryYahoo_Table1[Symbol],FundamentalsDayHistoryYahoo_Table1[Date],"PercentChange")</f>
        <v>-4.0000000000000002E-4</v>
      </c>
      <c r="I8" s="16">
        <f>RTD("gartle.rtd",,"rtd-nuodb","fundamentals_day_history_yahoo",FundamentalsDayHistoryYahoo_Table1[Symbol],FundamentalsDayHistoryYahoo_Table1[Date],"Open")</f>
        <v>41.5</v>
      </c>
      <c r="J8" s="16">
        <f>RTD("gartle.rtd",,"rtd-nuodb","fundamentals_day_history_yahoo",FundamentalsDayHistoryYahoo_Table1[Symbol],FundamentalsDayHistoryYahoo_Table1[Date],"High")</f>
        <v>41.91</v>
      </c>
      <c r="K8" s="16">
        <f>RTD("gartle.rtd",,"rtd-nuodb","fundamentals_day_history_yahoo",FundamentalsDayHistoryYahoo_Table1[Symbol],FundamentalsDayHistoryYahoo_Table1[Date],"Low")</f>
        <v>41.31</v>
      </c>
      <c r="L8" s="19">
        <f>RTD("gartle.rtd",,"rtd-nuodb","fundamentals_day_history_yahoo",FundamentalsDayHistoryYahoo_Table1[Symbol],FundamentalsDayHistoryYahoo_Table1[Date],"Volume")</f>
        <v>28809375</v>
      </c>
      <c r="M8" s="20" t="str">
        <f>RTD("gartle.rtd",,"rtd-nuodb","fundamentals_day_history_yahoo",FundamentalsDayHistoryYahoo_Table1[Symbol],FundamentalsDayHistoryYahoo_Table1[Date],"DaysRange")</f>
        <v>41.31 - 41.91</v>
      </c>
      <c r="N8" s="16">
        <f>RTD("gartle.rtd",,"rtd-nuodb","fundamentals_day_history_yahoo",FundamentalsDayHistoryYahoo_Table1[Symbol],FundamentalsDayHistoryYahoo_Table1[Date],"PrevClose")</f>
        <v>41.54</v>
      </c>
      <c r="O8" s="20">
        <f>RTD("gartle.rtd",,"rtd-nuodb","fundamentals_day_history_yahoo",FundamentalsDayHistoryYahoo_Table1[Symbol],FundamentalsDayHistoryYahoo_Table1[Date],"ShortRatio")</f>
        <v>2</v>
      </c>
      <c r="P8" s="16">
        <f>RTD("gartle.rtd",,"rtd-nuodb","fundamentals_day_history_yahoo",FundamentalsDayHistoryYahoo_Table1[Symbol],FundamentalsDayHistoryYahoo_Table1[Date],"YearHigh")</f>
        <v>50.05</v>
      </c>
      <c r="Q8" s="16">
        <f>RTD("gartle.rtd",,"rtd-nuodb","fundamentals_day_history_yahoo",FundamentalsDayHistoryYahoo_Table1[Symbol],FundamentalsDayHistoryYahoo_Table1[Date],"YearLow")</f>
        <v>38.51</v>
      </c>
      <c r="R8" s="20" t="str">
        <f>RTD("gartle.rtd",,"rtd-nuodb","fundamentals_day_history_yahoo",FundamentalsDayHistoryYahoo_Table1[Symbol],FundamentalsDayHistoryYahoo_Table1[Date],"YearRange")</f>
        <v>38.51 - 50.05</v>
      </c>
      <c r="S8" s="22">
        <f>RTD("gartle.rtd",,"rtd-nuodb","fundamentals_day_history_yahoo",FundamentalsDayHistoryYahoo_Table1[Symbol],FundamentalsDayHistoryYahoo_Table1[Date],"ChangeFromYearHigh")</f>
        <v>-8.52</v>
      </c>
      <c r="T8" s="22">
        <f>RTD("gartle.rtd",,"rtd-nuodb","fundamentals_day_history_yahoo",FundamentalsDayHistoryYahoo_Table1[Symbol],FundamentalsDayHistoryYahoo_Table1[Date],"ChangeFromYearLow")</f>
        <v>3.02</v>
      </c>
      <c r="U8" s="18">
        <f>RTD("gartle.rtd",,"rtd-nuodb","fundamentals_day_history_yahoo",FundamentalsDayHistoryYahoo_Table1[Symbol],FundamentalsDayHistoryYahoo_Table1[Date],"PercentChangeFromYearHigh")</f>
        <v>-0.17019999999999999</v>
      </c>
      <c r="V8" s="18">
        <f>RTD("gartle.rtd",,"rtd-nuodb","fundamentals_day_history_yahoo",FundamentalsDayHistoryYahoo_Table1[Symbol],FundamentalsDayHistoryYahoo_Table1[Date],"PercentChangeFromYearLow")</f>
        <v>7.8399999999999997E-2</v>
      </c>
      <c r="W8" s="16">
        <f>RTD("gartle.rtd",,"rtd-nuodb","fundamentals_day_history_yahoo",FundamentalsDayHistoryYahoo_Table1[Symbol],FundamentalsDayHistoryYahoo_Table1[Date],"MA50")</f>
        <v>42.47</v>
      </c>
      <c r="X8" s="16">
        <f>RTD("gartle.rtd",,"rtd-nuodb","fundamentals_day_history_yahoo",FundamentalsDayHistoryYahoo_Table1[Symbol],FundamentalsDayHistoryYahoo_Table1[Date],"MA200")</f>
        <v>45.26</v>
      </c>
      <c r="Y8" s="22">
        <f>RTD("gartle.rtd",,"rtd-nuodb","fundamentals_day_history_yahoo",FundamentalsDayHistoryYahoo_Table1[Symbol],FundamentalsDayHistoryYahoo_Table1[Date],"ChangeFromMA50")</f>
        <v>-0.94</v>
      </c>
      <c r="Z8" s="22">
        <f>RTD("gartle.rtd",,"rtd-nuodb","fundamentals_day_history_yahoo",FundamentalsDayHistoryYahoo_Table1[Symbol],FundamentalsDayHistoryYahoo_Table1[Date],"ChangeFromMA200")</f>
        <v>-3.73</v>
      </c>
      <c r="AA8" s="18">
        <f>RTD("gartle.rtd",,"rtd-nuodb","fundamentals_day_history_yahoo",FundamentalsDayHistoryYahoo_Table1[Symbol],FundamentalsDayHistoryYahoo_Table1[Date],"PercentChangeFromMA50")</f>
        <v>-2.2200000000000001E-2</v>
      </c>
      <c r="AB8" s="18">
        <f>RTD("gartle.rtd",,"rtd-nuodb","fundamentals_day_history_yahoo",FundamentalsDayHistoryYahoo_Table1[Symbol],FundamentalsDayHistoryYahoo_Table1[Date],"PercentChangeFromMA200")</f>
        <v>-8.2500000000000004E-2</v>
      </c>
      <c r="AC8" s="19">
        <f>RTD("gartle.rtd",,"rtd-nuodb","fundamentals_day_history_yahoo",FundamentalsDayHistoryYahoo_Table1[Symbol],FundamentalsDayHistoryYahoo_Table1[Date],"AverageDailyVolume")</f>
        <v>39490100</v>
      </c>
      <c r="AD8" s="16">
        <f>RTD("gartle.rtd",,"rtd-nuodb","fundamentals_day_history_yahoo",FundamentalsDayHistoryYahoo_Table1[Symbol],FundamentalsDayHistoryYahoo_Table1[Date],"OneYearTargetPrice")</f>
        <v>46.97</v>
      </c>
      <c r="AE8" s="20">
        <f>RTD("gartle.rtd",,"rtd-nuodb","fundamentals_day_history_yahoo",FundamentalsDayHistoryYahoo_Table1[Symbol],FundamentalsDayHistoryYahoo_Table1[Date],"PE")</f>
        <v>16.75</v>
      </c>
      <c r="AF8" s="20">
        <f>RTD("gartle.rtd",,"rtd-nuodb","fundamentals_day_history_yahoo",FundamentalsDayHistoryYahoo_Table1[Symbol],FundamentalsDayHistoryYahoo_Table1[Date],"PEG")</f>
        <v>2.15</v>
      </c>
      <c r="AG8" s="20">
        <f>RTD("gartle.rtd",,"rtd-nuodb","fundamentals_day_history_yahoo",FundamentalsDayHistoryYahoo_Table1[Symbol],FundamentalsDayHistoryYahoo_Table1[Date],"EPSEstCurrentYear")</f>
        <v>2.38</v>
      </c>
      <c r="AH8" s="20">
        <f>RTD("gartle.rtd",,"rtd-nuodb","fundamentals_day_history_yahoo",FundamentalsDayHistoryYahoo_Table1[Symbol],FundamentalsDayHistoryYahoo_Table1[Date],"EPSEstNextQuarter")</f>
        <v>0.61</v>
      </c>
      <c r="AI8" s="20">
        <f>RTD("gartle.rtd",,"rtd-nuodb","fundamentals_day_history_yahoo",FundamentalsDayHistoryYahoo_Table1[Symbol],FundamentalsDayHistoryYahoo_Table1[Date],"EPSEstNextYear")</f>
        <v>2.88</v>
      </c>
      <c r="AJ8" s="20">
        <f>RTD("gartle.rtd",,"rtd-nuodb","fundamentals_day_history_yahoo",FundamentalsDayHistoryYahoo_Table1[Symbol],FundamentalsDayHistoryYahoo_Table1[Date],"EarningsShare")</f>
        <v>2.48</v>
      </c>
      <c r="AK8" s="20" t="str">
        <f>RTD("gartle.rtd",,"rtd-nuodb","fundamentals_day_history_yahoo",FundamentalsDayHistoryYahoo_Table1[Symbol],FundamentalsDayHistoryYahoo_Table1[Date],"MarketCap")</f>
        <v>340.70B</v>
      </c>
      <c r="AL8" s="20">
        <f>RTD("gartle.rtd",,"rtd-nuodb","fundamentals_day_history_yahoo",FundamentalsDayHistoryYahoo_Table1[Symbol],FundamentalsDayHistoryYahoo_Table1[Date],"DividendYield")</f>
        <v>3.1</v>
      </c>
      <c r="AM8" s="20">
        <f>RTD("gartle.rtd",,"rtd-nuodb","fundamentals_day_history_yahoo",FundamentalsDayHistoryYahoo_Table1[Symbol],FundamentalsDayHistoryYahoo_Table1[Date],"DividendShare")</f>
        <v>1.24</v>
      </c>
      <c r="AN8" s="20" t="str">
        <f>RTD("gartle.rtd",,"rtd-nuodb","fundamentals_day_history_yahoo",FundamentalsDayHistoryYahoo_Table1[Symbol],FundamentalsDayHistoryYahoo_Table1[Date],"ExDividendDate")</f>
        <v>2/17/2015</v>
      </c>
      <c r="AO8" s="20" t="str">
        <f>RTD("gartle.rtd",,"rtd-nuodb","fundamentals_day_history_yahoo",FundamentalsDayHistoryYahoo_Table1[Symbol],FundamentalsDayHistoryYahoo_Table1[Date],"DividendPayDate")</f>
        <v>6/11/2015</v>
      </c>
      <c r="AP8" s="20">
        <f>RTD("gartle.rtd",,"rtd-nuodb","fundamentals_day_history_yahoo",FundamentalsDayHistoryYahoo_Table1[Symbol],FundamentalsDayHistoryYahoo_Table1[Date],"BookValue")</f>
        <v>11.18</v>
      </c>
      <c r="AQ8" s="20">
        <f>RTD("gartle.rtd",,"rtd-nuodb","fundamentals_day_history_yahoo",FundamentalsDayHistoryYahoo_Table1[Symbol],FundamentalsDayHistoryYahoo_Table1[Date],"PriceBook")</f>
        <v>3.72</v>
      </c>
      <c r="AR8" s="20">
        <f>RTD("gartle.rtd",,"rtd-nuodb","fundamentals_day_history_yahoo",FundamentalsDayHistoryYahoo_Table1[Symbol],FundamentalsDayHistoryYahoo_Table1[Date],"PriceSales")</f>
        <v>3.65</v>
      </c>
      <c r="AS8" s="20">
        <f>RTD("gartle.rtd",,"rtd-nuodb","fundamentals_day_history_yahoo",FundamentalsDayHistoryYahoo_Table1[Symbol],FundamentalsDayHistoryYahoo_Table1[Date],"PriceEPSEstCurrentYear")</f>
        <v>17.45</v>
      </c>
      <c r="AT8" s="20">
        <f>RTD("gartle.rtd",,"rtd-nuodb","fundamentals_day_history_yahoo",FundamentalsDayHistoryYahoo_Table1[Symbol],FundamentalsDayHistoryYahoo_Table1[Date],"PriceEPSEstNextYear")</f>
        <v>14.42</v>
      </c>
      <c r="AU8" s="20" t="str">
        <f>RTD("gartle.rtd",,"rtd-nuodb","fundamentals_day_history_yahoo",FundamentalsDayHistoryYahoo_Table1[Symbol],FundamentalsDayHistoryYahoo_Table1[Date],"EBITDA")</f>
        <v>33.61B</v>
      </c>
      <c r="AV8" s="20" t="str">
        <f>RTD("gartle.rtd",,"rtd-nuodb","fundamentals_day_history_yahoo",FundamentalsDayHistoryYahoo_Table1[Symbol],FundamentalsDayHistoryYahoo_Table1[Date],"CompanyName")</f>
        <v>Microsoft Corporation</v>
      </c>
      <c r="AW8" s="20" t="str">
        <f>RTD("gartle.rtd",,"rtd-nuodb","fundamentals_day_history_yahoo",FundamentalsDayHistoryYahoo_Table1[Symbol],FundamentalsDayHistoryYahoo_Table1[Date],"StockExchange")</f>
        <v>NMS</v>
      </c>
      <c r="AX8" s="20">
        <f>RTD("gartle.rtd",,"rtd-nuodb","fundamentals_day_history_yahoo",FundamentalsDayHistoryYahoo_Table1[Symbol],FundamentalsDayHistoryYahoo_Table1[Date],"Commission")</f>
        <v>0</v>
      </c>
      <c r="AY8" s="20">
        <f>RTD("gartle.rtd",,"rtd-nuodb","fundamentals_day_history_yahoo",FundamentalsDayHistoryYahoo_Table1[Symbol],FundamentalsDayHistoryYahoo_Table1[Date],"Notes")</f>
        <v>0</v>
      </c>
      <c r="AZ8" s="15">
        <f>RTD("gartle.rtd",,"rtd-nuodb","fundamentals_day_history_yahoo",FundamentalsDayHistoryYahoo_Table1[Symbol],FundamentalsDayHistoryYahoo_Table1[Date],"LastUpdateTimeStamp")</f>
        <v>42101.883459004632</v>
      </c>
      <c r="BA8" s="20" t="str">
        <f>RTD("gartle.rtd",,"rtd-nuodb","fundamentals_day_history_yahoo",FundamentalsDayHistoryYahoo_Table1[Symbol],FundamentalsDayHistoryYahoo_Table1[Date],"RTD_LastMessage")</f>
        <v/>
      </c>
    </row>
    <row r="9" spans="2:53" x14ac:dyDescent="0.25">
      <c r="B9" s="13">
        <v>5</v>
      </c>
      <c r="C9" s="13" t="s">
        <v>85</v>
      </c>
      <c r="D9" s="21">
        <v>42101</v>
      </c>
      <c r="E9" s="15">
        <f>RTD("gartle.rtd",,"rtd-nuodb","fundamentals_day_history_yahoo",FundamentalsDayHistoryYahoo_Table1[Symbol],FundamentalsDayHistoryYahoo_Table1[Date],"LastTradeTime")</f>
        <v>0.66736111111111107</v>
      </c>
      <c r="F9" s="16">
        <f>RTD("gartle.rtd",,"rtd-nuodb","fundamentals_day_history_yahoo",FundamentalsDayHistoryYahoo_Table1[Symbol],FundamentalsDayHistoryYahoo_Table1[Date],"Last")</f>
        <v>42.96</v>
      </c>
      <c r="G9" s="17">
        <f>RTD("gartle.rtd",,"rtd-nuodb","fundamentals_day_history_yahoo",FundamentalsDayHistoryYahoo_Table1[Symbol],FundamentalsDayHistoryYahoo_Table1[Date],"Change")</f>
        <v>0</v>
      </c>
      <c r="H9" s="18">
        <f>RTD("gartle.rtd",,"rtd-nuodb","fundamentals_day_history_yahoo",FundamentalsDayHistoryYahoo_Table1[Symbol],FundamentalsDayHistoryYahoo_Table1[Date],"PercentChange")</f>
        <v>0</v>
      </c>
      <c r="I9" s="16">
        <f>RTD("gartle.rtd",,"rtd-nuodb","fundamentals_day_history_yahoo",FundamentalsDayHistoryYahoo_Table1[Symbol],FundamentalsDayHistoryYahoo_Table1[Date],"Open")</f>
        <v>42.99</v>
      </c>
      <c r="J9" s="16">
        <f>RTD("gartle.rtd",,"rtd-nuodb","fundamentals_day_history_yahoo",FundamentalsDayHistoryYahoo_Table1[Symbol],FundamentalsDayHistoryYahoo_Table1[Date],"High")</f>
        <v>43.48</v>
      </c>
      <c r="K9" s="16">
        <f>RTD("gartle.rtd",,"rtd-nuodb","fundamentals_day_history_yahoo",FundamentalsDayHistoryYahoo_Table1[Symbol],FundamentalsDayHistoryYahoo_Table1[Date],"Low")</f>
        <v>42.94</v>
      </c>
      <c r="L9" s="19">
        <f>RTD("gartle.rtd",,"rtd-nuodb","fundamentals_day_history_yahoo",FundamentalsDayHistoryYahoo_Table1[Symbol],FundamentalsDayHistoryYahoo_Table1[Date],"Volume")</f>
        <v>8075569</v>
      </c>
      <c r="M9" s="20" t="str">
        <f>RTD("gartle.rtd",,"rtd-nuodb","fundamentals_day_history_yahoo",FundamentalsDayHistoryYahoo_Table1[Symbol],FundamentalsDayHistoryYahoo_Table1[Date],"DaysRange")</f>
        <v>42.94 - 43.48</v>
      </c>
      <c r="N9" s="16">
        <f>RTD("gartle.rtd",,"rtd-nuodb","fundamentals_day_history_yahoo",FundamentalsDayHistoryYahoo_Table1[Symbol],FundamentalsDayHistoryYahoo_Table1[Date],"PrevClose")</f>
        <v>42.96</v>
      </c>
      <c r="O9" s="20">
        <f>RTD("gartle.rtd",,"rtd-nuodb","fundamentals_day_history_yahoo",FundamentalsDayHistoryYahoo_Table1[Symbol],FundamentalsDayHistoryYahoo_Table1[Date],"ShortRatio")</f>
        <v>2.5</v>
      </c>
      <c r="P9" s="16">
        <f>RTD("gartle.rtd",,"rtd-nuodb","fundamentals_day_history_yahoo",FundamentalsDayHistoryYahoo_Table1[Symbol],FundamentalsDayHistoryYahoo_Table1[Date],"YearHigh")</f>
        <v>46.71</v>
      </c>
      <c r="Q9" s="16">
        <f>RTD("gartle.rtd",,"rtd-nuodb","fundamentals_day_history_yahoo",FundamentalsDayHistoryYahoo_Table1[Symbol],FundamentalsDayHistoryYahoo_Table1[Date],"YearLow")</f>
        <v>35.82</v>
      </c>
      <c r="R9" s="20" t="str">
        <f>RTD("gartle.rtd",,"rtd-nuodb","fundamentals_day_history_yahoo",FundamentalsDayHistoryYahoo_Table1[Symbol],FundamentalsDayHistoryYahoo_Table1[Date],"YearRange")</f>
        <v>35.82 - 46.71</v>
      </c>
      <c r="S9" s="22">
        <f>RTD("gartle.rtd",,"rtd-nuodb","fundamentals_day_history_yahoo",FundamentalsDayHistoryYahoo_Table1[Symbol],FundamentalsDayHistoryYahoo_Table1[Date],"ChangeFromYearHigh")</f>
        <v>-3.75</v>
      </c>
      <c r="T9" s="22">
        <f>RTD("gartle.rtd",,"rtd-nuodb","fundamentals_day_history_yahoo",FundamentalsDayHistoryYahoo_Table1[Symbol],FundamentalsDayHistoryYahoo_Table1[Date],"ChangeFromYearLow")</f>
        <v>7.14</v>
      </c>
      <c r="U9" s="18">
        <f>RTD("gartle.rtd",,"rtd-nuodb","fundamentals_day_history_yahoo",FundamentalsDayHistoryYahoo_Table1[Symbol],FundamentalsDayHistoryYahoo_Table1[Date],"PercentChangeFromYearHigh")</f>
        <v>-8.0299999999999996E-2</v>
      </c>
      <c r="V9" s="18">
        <f>RTD("gartle.rtd",,"rtd-nuodb","fundamentals_day_history_yahoo",FundamentalsDayHistoryYahoo_Table1[Symbol],FundamentalsDayHistoryYahoo_Table1[Date],"PercentChangeFromYearLow")</f>
        <v>0.1993</v>
      </c>
      <c r="W9" s="16">
        <f>RTD("gartle.rtd",,"rtd-nuodb","fundamentals_day_history_yahoo",FundamentalsDayHistoryYahoo_Table1[Symbol],FundamentalsDayHistoryYahoo_Table1[Date],"MA50")</f>
        <v>43.31</v>
      </c>
      <c r="X9" s="16">
        <f>RTD("gartle.rtd",,"rtd-nuodb","fundamentals_day_history_yahoo",FundamentalsDayHistoryYahoo_Table1[Symbol],FundamentalsDayHistoryYahoo_Table1[Date],"MA200")</f>
        <v>41.83</v>
      </c>
      <c r="Y9" s="22">
        <f>RTD("gartle.rtd",,"rtd-nuodb","fundamentals_day_history_yahoo",FundamentalsDayHistoryYahoo_Table1[Symbol],FundamentalsDayHistoryYahoo_Table1[Date],"ChangeFromMA50")</f>
        <v>-0.35</v>
      </c>
      <c r="Z9" s="22">
        <f>RTD("gartle.rtd",,"rtd-nuodb","fundamentals_day_history_yahoo",FundamentalsDayHistoryYahoo_Table1[Symbol],FundamentalsDayHistoryYahoo_Table1[Date],"ChangeFromMA200")</f>
        <v>1.1299999999999999</v>
      </c>
      <c r="AA9" s="18">
        <f>RTD("gartle.rtd",,"rtd-nuodb","fundamentals_day_history_yahoo",FundamentalsDayHistoryYahoo_Table1[Symbol],FundamentalsDayHistoryYahoo_Table1[Date],"PercentChangeFromMA50")</f>
        <v>-8.199999999999999E-3</v>
      </c>
      <c r="AB9" s="18">
        <f>RTD("gartle.rtd",,"rtd-nuodb","fundamentals_day_history_yahoo",FundamentalsDayHistoryYahoo_Table1[Symbol],FundamentalsDayHistoryYahoo_Table1[Date],"PercentChangeFromMA200")</f>
        <v>2.7000000000000003E-2</v>
      </c>
      <c r="AC9" s="19">
        <f>RTD("gartle.rtd",,"rtd-nuodb","fundamentals_day_history_yahoo",FundamentalsDayHistoryYahoo_Table1[Symbol],FundamentalsDayHistoryYahoo_Table1[Date],"AverageDailyVolume")</f>
        <v>14025700</v>
      </c>
      <c r="AD9" s="16">
        <f>RTD("gartle.rtd",,"rtd-nuodb","fundamentals_day_history_yahoo",FundamentalsDayHistoryYahoo_Table1[Symbol],FundamentalsDayHistoryYahoo_Table1[Date],"OneYearTargetPrice")</f>
        <v>46.34</v>
      </c>
      <c r="AE9" s="20">
        <f>RTD("gartle.rtd",,"rtd-nuodb","fundamentals_day_history_yahoo",FundamentalsDayHistoryYahoo_Table1[Symbol],FundamentalsDayHistoryYahoo_Table1[Date],"PE")</f>
        <v>17.940000000000001</v>
      </c>
      <c r="AF9" s="20">
        <f>RTD("gartle.rtd",,"rtd-nuodb","fundamentals_day_history_yahoo",FundamentalsDayHistoryYahoo_Table1[Symbol],FundamentalsDayHistoryYahoo_Table1[Date],"PEG")</f>
        <v>1.93</v>
      </c>
      <c r="AG9" s="20">
        <f>RTD("gartle.rtd",,"rtd-nuodb","fundamentals_day_history_yahoo",FundamentalsDayHistoryYahoo_Table1[Symbol],FundamentalsDayHistoryYahoo_Table1[Date],"EPSEstCurrentYear")</f>
        <v>2.87</v>
      </c>
      <c r="AH9" s="20">
        <f>RTD("gartle.rtd",,"rtd-nuodb","fundamentals_day_history_yahoo",FundamentalsDayHistoryYahoo_Table1[Symbol],FundamentalsDayHistoryYahoo_Table1[Date],"EPSEstNextQuarter")</f>
        <v>0.62</v>
      </c>
      <c r="AI9" s="20">
        <f>RTD("gartle.rtd",,"rtd-nuodb","fundamentals_day_history_yahoo",FundamentalsDayHistoryYahoo_Table1[Symbol],FundamentalsDayHistoryYahoo_Table1[Date],"EPSEstNextYear")</f>
        <v>3.01</v>
      </c>
      <c r="AJ9" s="20">
        <f>RTD("gartle.rtd",,"rtd-nuodb","fundamentals_day_history_yahoo",FundamentalsDayHistoryYahoo_Table1[Symbol],FundamentalsDayHistoryYahoo_Table1[Date],"EarningsShare")</f>
        <v>2.39</v>
      </c>
      <c r="AK9" s="20" t="str">
        <f>RTD("gartle.rtd",,"rtd-nuodb","fundamentals_day_history_yahoo",FundamentalsDayHistoryYahoo_Table1[Symbol],FundamentalsDayHistoryYahoo_Table1[Date],"MarketCap")</f>
        <v>187.61B</v>
      </c>
      <c r="AL9" s="20">
        <f>RTD("gartle.rtd",,"rtd-nuodb","fundamentals_day_history_yahoo",FundamentalsDayHistoryYahoo_Table1[Symbol],FundamentalsDayHistoryYahoo_Table1[Date],"DividendYield")</f>
        <v>1.4</v>
      </c>
      <c r="AM9" s="20">
        <f>RTD("gartle.rtd",,"rtd-nuodb","fundamentals_day_history_yahoo",FundamentalsDayHistoryYahoo_Table1[Symbol],FundamentalsDayHistoryYahoo_Table1[Date],"DividendShare")</f>
        <v>0.6</v>
      </c>
      <c r="AN9" s="20" t="str">
        <f>RTD("gartle.rtd",,"rtd-nuodb","fundamentals_day_history_yahoo",FundamentalsDayHistoryYahoo_Table1[Symbol],FundamentalsDayHistoryYahoo_Table1[Date],"ExDividendDate")</f>
        <v>4/2/2015</v>
      </c>
      <c r="AO9" s="20" t="str">
        <f>RTD("gartle.rtd",,"rtd-nuodb","fundamentals_day_history_yahoo",FundamentalsDayHistoryYahoo_Table1[Symbol],FundamentalsDayHistoryYahoo_Table1[Date],"DividendPayDate")</f>
        <v>4/28/2015</v>
      </c>
      <c r="AP9" s="20">
        <f>RTD("gartle.rtd",,"rtd-nuodb","fundamentals_day_history_yahoo",FundamentalsDayHistoryYahoo_Table1[Symbol],FundamentalsDayHistoryYahoo_Table1[Date],"BookValue")</f>
        <v>11</v>
      </c>
      <c r="AQ9" s="20">
        <f>RTD("gartle.rtd",,"rtd-nuodb","fundamentals_day_history_yahoo",FundamentalsDayHistoryYahoo_Table1[Symbol],FundamentalsDayHistoryYahoo_Table1[Date],"PriceBook")</f>
        <v>3.91</v>
      </c>
      <c r="AR9" s="20">
        <f>RTD("gartle.rtd",,"rtd-nuodb","fundamentals_day_history_yahoo",FundamentalsDayHistoryYahoo_Table1[Symbol],FundamentalsDayHistoryYahoo_Table1[Date],"PriceSales")</f>
        <v>4.83</v>
      </c>
      <c r="AS9" s="20">
        <f>RTD("gartle.rtd",,"rtd-nuodb","fundamentals_day_history_yahoo",FundamentalsDayHistoryYahoo_Table1[Symbol],FundamentalsDayHistoryYahoo_Table1[Date],"PriceEPSEstCurrentYear")</f>
        <v>14.97</v>
      </c>
      <c r="AT9" s="20">
        <f>RTD("gartle.rtd",,"rtd-nuodb","fundamentals_day_history_yahoo",FundamentalsDayHistoryYahoo_Table1[Symbol],FundamentalsDayHistoryYahoo_Table1[Date],"PriceEPSEstNextYear")</f>
        <v>14.27</v>
      </c>
      <c r="AU9" s="20" t="str">
        <f>RTD("gartle.rtd",,"rtd-nuodb","fundamentals_day_history_yahoo",FundamentalsDayHistoryYahoo_Table1[Symbol],FundamentalsDayHistoryYahoo_Table1[Date],"EBITDA")</f>
        <v>16.79B</v>
      </c>
      <c r="AV9" s="20" t="str">
        <f>RTD("gartle.rtd",,"rtd-nuodb","fundamentals_day_history_yahoo",FundamentalsDayHistoryYahoo_Table1[Symbol],FundamentalsDayHistoryYahoo_Table1[Date],"CompanyName")</f>
        <v>Oracle Corporation Common Stock</v>
      </c>
      <c r="AW9" s="20" t="str">
        <f>RTD("gartle.rtd",,"rtd-nuodb","fundamentals_day_history_yahoo",FundamentalsDayHistoryYahoo_Table1[Symbol],FundamentalsDayHistoryYahoo_Table1[Date],"StockExchange")</f>
        <v>NYQ</v>
      </c>
      <c r="AX9" s="20">
        <f>RTD("gartle.rtd",,"rtd-nuodb","fundamentals_day_history_yahoo",FundamentalsDayHistoryYahoo_Table1[Symbol],FundamentalsDayHistoryYahoo_Table1[Date],"Commission")</f>
        <v>0</v>
      </c>
      <c r="AY9" s="20">
        <f>RTD("gartle.rtd",,"rtd-nuodb","fundamentals_day_history_yahoo",FundamentalsDayHistoryYahoo_Table1[Symbol],FundamentalsDayHistoryYahoo_Table1[Date],"Notes")</f>
        <v>0</v>
      </c>
      <c r="AZ9" s="15">
        <f>RTD("gartle.rtd",,"rtd-nuodb","fundamentals_day_history_yahoo",FundamentalsDayHistoryYahoo_Table1[Symbol],FundamentalsDayHistoryYahoo_Table1[Date],"LastUpdateTimeStamp")</f>
        <v>42101.883461956022</v>
      </c>
      <c r="BA9" s="20" t="str">
        <f>RTD("gartle.rtd",,"rtd-nuodb","fundamentals_day_history_yahoo",FundamentalsDayHistoryYahoo_Table1[Symbol],FundamentalsDayHistoryYahoo_Table1[Date],"RTD_LastMessage")</f>
        <v/>
      </c>
    </row>
    <row r="10" spans="2:53" x14ac:dyDescent="0.25">
      <c r="B10" s="13">
        <v>6</v>
      </c>
      <c r="C10" s="13" t="s">
        <v>87</v>
      </c>
      <c r="D10" s="21">
        <v>42101</v>
      </c>
      <c r="E10" s="15">
        <f>RTD("gartle.rtd",,"rtd-nuodb","fundamentals_day_history_yahoo",FundamentalsDayHistoryYahoo_Table1[Symbol],FundamentalsDayHistoryYahoo_Table1[Date],"LastTradeTime")</f>
        <v>0.66666666666666663</v>
      </c>
      <c r="F10" s="16">
        <f>RTD("gartle.rtd",,"rtd-nuodb","fundamentals_day_history_yahoo",FundamentalsDayHistoryYahoo_Table1[Symbol],FundamentalsDayHistoryYahoo_Table1[Date],"Last")</f>
        <v>43.61</v>
      </c>
      <c r="G10" s="17">
        <f>RTD("gartle.rtd",,"rtd-nuodb","fundamentals_day_history_yahoo",FundamentalsDayHistoryYahoo_Table1[Symbol],FundamentalsDayHistoryYahoo_Table1[Date],"Change")</f>
        <v>-0.06</v>
      </c>
      <c r="H10" s="18">
        <f>RTD("gartle.rtd",,"rtd-nuodb","fundamentals_day_history_yahoo",FundamentalsDayHistoryYahoo_Table1[Symbol],FundamentalsDayHistoryYahoo_Table1[Date],"PercentChange")</f>
        <v>-1.4000000000000002E-3</v>
      </c>
      <c r="I10" s="16">
        <f>RTD("gartle.rtd",,"rtd-nuodb","fundamentals_day_history_yahoo",FundamentalsDayHistoryYahoo_Table1[Symbol],FundamentalsDayHistoryYahoo_Table1[Date],"Open")</f>
        <v>43.73</v>
      </c>
      <c r="J10" s="16">
        <f>RTD("gartle.rtd",,"rtd-nuodb","fundamentals_day_history_yahoo",FundamentalsDayHistoryYahoo_Table1[Symbol],FundamentalsDayHistoryYahoo_Table1[Date],"High")</f>
        <v>44.22</v>
      </c>
      <c r="K10" s="16">
        <f>RTD("gartle.rtd",,"rtd-nuodb","fundamentals_day_history_yahoo",FundamentalsDayHistoryYahoo_Table1[Symbol],FundamentalsDayHistoryYahoo_Table1[Date],"Low")</f>
        <v>43.56</v>
      </c>
      <c r="L10" s="19">
        <f>RTD("gartle.rtd",,"rtd-nuodb","fundamentals_day_history_yahoo",FundamentalsDayHistoryYahoo_Table1[Symbol],FundamentalsDayHistoryYahoo_Table1[Date],"Volume")</f>
        <v>11381967</v>
      </c>
      <c r="M10" s="20" t="str">
        <f>RTD("gartle.rtd",,"rtd-nuodb","fundamentals_day_history_yahoo",FundamentalsDayHistoryYahoo_Table1[Symbol],FundamentalsDayHistoryYahoo_Table1[Date],"DaysRange")</f>
        <v>43.56 - 44.22</v>
      </c>
      <c r="N10" s="16">
        <f>RTD("gartle.rtd",,"rtd-nuodb","fundamentals_day_history_yahoo",FundamentalsDayHistoryYahoo_Table1[Symbol],FundamentalsDayHistoryYahoo_Table1[Date],"PrevClose")</f>
        <v>43.67</v>
      </c>
      <c r="O10" s="20">
        <f>RTD("gartle.rtd",,"rtd-nuodb","fundamentals_day_history_yahoo",FundamentalsDayHistoryYahoo_Table1[Symbol],FundamentalsDayHistoryYahoo_Table1[Date],"ShortRatio")</f>
        <v>2.2000000000000002</v>
      </c>
      <c r="P10" s="16">
        <f>RTD("gartle.rtd",,"rtd-nuodb","fundamentals_day_history_yahoo",FundamentalsDayHistoryYahoo_Table1[Symbol],FundamentalsDayHistoryYahoo_Table1[Date],"YearHigh")</f>
        <v>52.62</v>
      </c>
      <c r="Q10" s="16">
        <f>RTD("gartle.rtd",,"rtd-nuodb","fundamentals_day_history_yahoo",FundamentalsDayHistoryYahoo_Table1[Symbol],FundamentalsDayHistoryYahoo_Table1[Date],"YearLow")</f>
        <v>32.15</v>
      </c>
      <c r="R10" s="20" t="str">
        <f>RTD("gartle.rtd",,"rtd-nuodb","fundamentals_day_history_yahoo",FundamentalsDayHistoryYahoo_Table1[Symbol],FundamentalsDayHistoryYahoo_Table1[Date],"YearRange")</f>
        <v>32.15 - 52.62</v>
      </c>
      <c r="S10" s="22">
        <f>RTD("gartle.rtd",,"rtd-nuodb","fundamentals_day_history_yahoo",FundamentalsDayHistoryYahoo_Table1[Symbol],FundamentalsDayHistoryYahoo_Table1[Date],"ChangeFromYearHigh")</f>
        <v>-9.01</v>
      </c>
      <c r="T10" s="22">
        <f>RTD("gartle.rtd",,"rtd-nuodb","fundamentals_day_history_yahoo",FundamentalsDayHistoryYahoo_Table1[Symbol],FundamentalsDayHistoryYahoo_Table1[Date],"ChangeFromYearLow")</f>
        <v>11.46</v>
      </c>
      <c r="U10" s="18">
        <f>RTD("gartle.rtd",,"rtd-nuodb","fundamentals_day_history_yahoo",FundamentalsDayHistoryYahoo_Table1[Symbol],FundamentalsDayHistoryYahoo_Table1[Date],"PercentChangeFromYearHigh")</f>
        <v>-0.17120000000000002</v>
      </c>
      <c r="V10" s="18">
        <f>RTD("gartle.rtd",,"rtd-nuodb","fundamentals_day_history_yahoo",FundamentalsDayHistoryYahoo_Table1[Symbol],FundamentalsDayHistoryYahoo_Table1[Date],"PercentChangeFromYearLow")</f>
        <v>0.35649999999999998</v>
      </c>
      <c r="W10" s="16">
        <f>RTD("gartle.rtd",,"rtd-nuodb","fundamentals_day_history_yahoo",FundamentalsDayHistoryYahoo_Table1[Symbol],FundamentalsDayHistoryYahoo_Table1[Date],"MA50")</f>
        <v>43.95</v>
      </c>
      <c r="X10" s="16">
        <f>RTD("gartle.rtd",,"rtd-nuodb","fundamentals_day_history_yahoo",FundamentalsDayHistoryYahoo_Table1[Symbol],FundamentalsDayHistoryYahoo_Table1[Date],"MA200")</f>
        <v>45.75</v>
      </c>
      <c r="Y10" s="22">
        <f>RTD("gartle.rtd",,"rtd-nuodb","fundamentals_day_history_yahoo",FundamentalsDayHistoryYahoo_Table1[Symbol],FundamentalsDayHistoryYahoo_Table1[Date],"ChangeFromMA50")</f>
        <v>-0.34</v>
      </c>
      <c r="Z10" s="22">
        <f>RTD("gartle.rtd",,"rtd-nuodb","fundamentals_day_history_yahoo",FundamentalsDayHistoryYahoo_Table1[Symbol],FundamentalsDayHistoryYahoo_Table1[Date],"ChangeFromMA200")</f>
        <v>-2.14</v>
      </c>
      <c r="AA10" s="18">
        <f>RTD("gartle.rtd",,"rtd-nuodb","fundamentals_day_history_yahoo",FundamentalsDayHistoryYahoo_Table1[Symbol],FundamentalsDayHistoryYahoo_Table1[Date],"PercentChangeFromMA50")</f>
        <v>-7.7000000000000002E-3</v>
      </c>
      <c r="AB10" s="18">
        <f>RTD("gartle.rtd",,"rtd-nuodb","fundamentals_day_history_yahoo",FundamentalsDayHistoryYahoo_Table1[Symbol],FundamentalsDayHistoryYahoo_Table1[Date],"PercentChangeFromMA200")</f>
        <v>-4.6900000000000004E-2</v>
      </c>
      <c r="AC10" s="19">
        <f>RTD("gartle.rtd",,"rtd-nuodb","fundamentals_day_history_yahoo",FundamentalsDayHistoryYahoo_Table1[Symbol],FundamentalsDayHistoryYahoo_Table1[Date],"AverageDailyVolume")</f>
        <v>16839500</v>
      </c>
      <c r="AD10" s="16">
        <f>RTD("gartle.rtd",,"rtd-nuodb","fundamentals_day_history_yahoo",FundamentalsDayHistoryYahoo_Table1[Symbol],FundamentalsDayHistoryYahoo_Table1[Date],"OneYearTargetPrice")</f>
        <v>57.61</v>
      </c>
      <c r="AE10" s="20">
        <f>RTD("gartle.rtd",,"rtd-nuodb","fundamentals_day_history_yahoo",FundamentalsDayHistoryYahoo_Table1[Symbol],FundamentalsDayHistoryYahoo_Table1[Date],"PE")</f>
        <v>5.86</v>
      </c>
      <c r="AF10" s="20">
        <f>RTD("gartle.rtd",,"rtd-nuodb","fundamentals_day_history_yahoo",FundamentalsDayHistoryYahoo_Table1[Symbol],FundamentalsDayHistoryYahoo_Table1[Date],"PEG")</f>
        <v>-4.7</v>
      </c>
      <c r="AG10" s="20">
        <f>RTD("gartle.rtd",,"rtd-nuodb","fundamentals_day_history_yahoo",FundamentalsDayHistoryYahoo_Table1[Symbol],FundamentalsDayHistoryYahoo_Table1[Date],"EPSEstCurrentYear")</f>
        <v>0.89</v>
      </c>
      <c r="AH10" s="20">
        <f>RTD("gartle.rtd",,"rtd-nuodb","fundamentals_day_history_yahoo",FundamentalsDayHistoryYahoo_Table1[Symbol],FundamentalsDayHistoryYahoo_Table1[Date],"EPSEstNextQuarter")</f>
        <v>0.2</v>
      </c>
      <c r="AI10" s="20">
        <f>RTD("gartle.rtd",,"rtd-nuodb","fundamentals_day_history_yahoo",FundamentalsDayHistoryYahoo_Table1[Symbol],FundamentalsDayHistoryYahoo_Table1[Date],"EPSEstNextYear")</f>
        <v>0.9</v>
      </c>
      <c r="AJ10" s="20">
        <f>RTD("gartle.rtd",,"rtd-nuodb","fundamentals_day_history_yahoo",FundamentalsDayHistoryYahoo_Table1[Symbol],FundamentalsDayHistoryYahoo_Table1[Date],"EarningsShare")</f>
        <v>7.45</v>
      </c>
      <c r="AK10" s="20" t="str">
        <f>RTD("gartle.rtd",,"rtd-nuodb","fundamentals_day_history_yahoo",FundamentalsDayHistoryYahoo_Table1[Symbol],FundamentalsDayHistoryYahoo_Table1[Date],"MarketCap")</f>
        <v>40.82B</v>
      </c>
      <c r="AL10" s="20">
        <f>RTD("gartle.rtd",,"rtd-nuodb","fundamentals_day_history_yahoo",FundamentalsDayHistoryYahoo_Table1[Symbol],FundamentalsDayHistoryYahoo_Table1[Date],"DividendYield")</f>
        <v>0</v>
      </c>
      <c r="AM10" s="20">
        <f>RTD("gartle.rtd",,"rtd-nuodb","fundamentals_day_history_yahoo",FundamentalsDayHistoryYahoo_Table1[Symbol],FundamentalsDayHistoryYahoo_Table1[Date],"DividendShare")</f>
        <v>0</v>
      </c>
      <c r="AN10" s="20">
        <f>RTD("gartle.rtd",,"rtd-nuodb","fundamentals_day_history_yahoo",FundamentalsDayHistoryYahoo_Table1[Symbol],FundamentalsDayHistoryYahoo_Table1[Date],"ExDividendDate")</f>
        <v>0</v>
      </c>
      <c r="AO10" s="20">
        <f>RTD("gartle.rtd",,"rtd-nuodb","fundamentals_day_history_yahoo",FundamentalsDayHistoryYahoo_Table1[Symbol],FundamentalsDayHistoryYahoo_Table1[Date],"DividendPayDate")</f>
        <v>0</v>
      </c>
      <c r="AP10" s="20">
        <f>RTD("gartle.rtd",,"rtd-nuodb","fundamentals_day_history_yahoo",FundamentalsDayHistoryYahoo_Table1[Symbol],FundamentalsDayHistoryYahoo_Table1[Date],"BookValue")</f>
        <v>41.35</v>
      </c>
      <c r="AQ10" s="20">
        <f>RTD("gartle.rtd",,"rtd-nuodb","fundamentals_day_history_yahoo",FundamentalsDayHistoryYahoo_Table1[Symbol],FundamentalsDayHistoryYahoo_Table1[Date],"PriceBook")</f>
        <v>1.06</v>
      </c>
      <c r="AR10" s="20">
        <f>RTD("gartle.rtd",,"rtd-nuodb","fundamentals_day_history_yahoo",FundamentalsDayHistoryYahoo_Table1[Symbol],FundamentalsDayHistoryYahoo_Table1[Date],"PriceSales")</f>
        <v>8.85</v>
      </c>
      <c r="AS10" s="20">
        <f>RTD("gartle.rtd",,"rtd-nuodb","fundamentals_day_history_yahoo",FundamentalsDayHistoryYahoo_Table1[Symbol],FundamentalsDayHistoryYahoo_Table1[Date],"PriceEPSEstCurrentYear")</f>
        <v>49</v>
      </c>
      <c r="AT10" s="20">
        <f>RTD("gartle.rtd",,"rtd-nuodb","fundamentals_day_history_yahoo",FundamentalsDayHistoryYahoo_Table1[Symbol],FundamentalsDayHistoryYahoo_Table1[Date],"PriceEPSEstNextYear")</f>
        <v>48.46</v>
      </c>
      <c r="AU10" s="20" t="str">
        <f>RTD("gartle.rtd",,"rtd-nuodb","fundamentals_day_history_yahoo",FundamentalsDayHistoryYahoo_Table1[Symbol],FundamentalsDayHistoryYahoo_Table1[Date],"EBITDA")</f>
        <v>682.48M</v>
      </c>
      <c r="AV10" s="20" t="str">
        <f>RTD("gartle.rtd",,"rtd-nuodb","fundamentals_day_history_yahoo",FundamentalsDayHistoryYahoo_Table1[Symbol],FundamentalsDayHistoryYahoo_Table1[Date],"CompanyName")</f>
        <v>Yahoo! Inc.</v>
      </c>
      <c r="AW10" s="20" t="str">
        <f>RTD("gartle.rtd",,"rtd-nuodb","fundamentals_day_history_yahoo",FundamentalsDayHistoryYahoo_Table1[Symbol],FundamentalsDayHistoryYahoo_Table1[Date],"StockExchange")</f>
        <v>NMS</v>
      </c>
      <c r="AX10" s="20">
        <f>RTD("gartle.rtd",,"rtd-nuodb","fundamentals_day_history_yahoo",FundamentalsDayHistoryYahoo_Table1[Symbol],FundamentalsDayHistoryYahoo_Table1[Date],"Commission")</f>
        <v>0</v>
      </c>
      <c r="AY10" s="20">
        <f>RTD("gartle.rtd",,"rtd-nuodb","fundamentals_day_history_yahoo",FundamentalsDayHistoryYahoo_Table1[Symbol],FundamentalsDayHistoryYahoo_Table1[Date],"Notes")</f>
        <v>0</v>
      </c>
      <c r="AZ10" s="15">
        <f>RTD("gartle.rtd",,"rtd-nuodb","fundamentals_day_history_yahoo",FundamentalsDayHistoryYahoo_Table1[Symbol],FundamentalsDayHistoryYahoo_Table1[Date],"LastUpdateTimeStamp")</f>
        <v>42101.883466747684</v>
      </c>
      <c r="BA10" s="20" t="str">
        <f>RTD("gartle.rtd",,"rtd-nuodb","fundamentals_day_history_yahoo",FundamentalsDayHistoryYahoo_Table1[Symbol],FundamentalsDayHistoryYahoo_Table1[Date],"RTD_LastMessage")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5" sqref="F5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0.140625" customWidth="1"/>
    <col min="5" max="5" width="10.42578125" bestFit="1" customWidth="1"/>
    <col min="6" max="6" width="21" customWidth="1"/>
    <col min="7" max="7" width="7.5703125" bestFit="1" customWidth="1"/>
    <col min="8" max="8" width="13.85546875" bestFit="1" customWidth="1"/>
    <col min="9" max="9" width="10.140625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 s="13">
        <v>0</v>
      </c>
      <c r="C4" s="13" t="s">
        <v>568</v>
      </c>
      <c r="D4" s="21">
        <v>42101</v>
      </c>
      <c r="E4" s="15">
        <f>RTD("gartle.rtd",,"rtd-nuodb","option_day_history_yahoo",OptionDayHistoryYahoo_Table1[Code],OptionDayHistoryYahoo_Table1[Date],"Time")</f>
        <v>0.88346754629629631</v>
      </c>
      <c r="F4" s="20" t="str">
        <f>RTD("gartle.rtd",,"rtd-nuodb","option_day_history_yahoo",OptionDayHistoryYahoo_Table1[Code],OptionDayHistoryYahoo_Table1[Date],"OptionCode")</f>
        <v>AAPL160115C00100000</v>
      </c>
      <c r="G4" s="20" t="str">
        <f>RTD("gartle.rtd",,"rtd-nuodb","option_day_history_yahoo",OptionDayHistoryYahoo_Table1[Code],OptionDayHistoryYahoo_Table1[Date],"Symbol")</f>
        <v>AAPL</v>
      </c>
      <c r="H4" s="20" t="str">
        <f>RTD("gartle.rtd",,"rtd-nuodb","option_day_history_yahoo",OptionDayHistoryYahoo_Table1[Code],OptionDayHistoryYahoo_Table1[Date],"OptionSymbol")</f>
        <v>AAPL</v>
      </c>
      <c r="I4" s="14">
        <f>RTD("gartle.rtd",,"rtd-nuodb","option_day_history_yahoo",OptionDayHistoryYahoo_Table1[Code],OptionDayHistoryYahoo_Table1[Date],"ExpDate")</f>
        <v>42384</v>
      </c>
      <c r="J4" s="20">
        <f>RTD("gartle.rtd",,"rtd-nuodb","option_day_history_yahoo",OptionDayHistoryYahoo_Table1[Code],OptionDayHistoryYahoo_Table1[Date],"Strike")</f>
        <v>100</v>
      </c>
      <c r="K4" s="20" t="str">
        <f>RTD("gartle.rtd",,"rtd-nuodb","option_day_history_yahoo",OptionDayHistoryYahoo_Table1[Code],OptionDayHistoryYahoo_Table1[Date],"Type")</f>
        <v>CALL</v>
      </c>
      <c r="L4" s="16">
        <f>RTD("gartle.rtd",,"rtd-nuodb","option_day_history_yahoo",OptionDayHistoryYahoo_Table1[Code],OptionDayHistoryYahoo_Table1[Date],"Last")</f>
        <v>28.15</v>
      </c>
      <c r="M4" s="17">
        <f>RTD("gartle.rtd",,"rtd-nuodb","option_day_history_yahoo",OptionDayHistoryYahoo_Table1[Code],OptionDayHistoryYahoo_Table1[Date],"Change")</f>
        <v>-1.1000000000000001</v>
      </c>
      <c r="N4" s="18">
        <f>RTD("gartle.rtd",,"rtd-nuodb","option_day_history_yahoo",OptionDayHistoryYahoo_Table1[Code],OptionDayHistoryYahoo_Table1[Date],"PercentChange")</f>
        <v>-3.7606837606837612E-2</v>
      </c>
      <c r="O4" s="16">
        <f>RTD("gartle.rtd",,"rtd-nuodb","option_day_history_yahoo",OptionDayHistoryYahoo_Table1[Code],OptionDayHistoryYahoo_Table1[Date],"Mark")</f>
        <v>28.175000000000001</v>
      </c>
      <c r="P4" s="16">
        <f>RTD("gartle.rtd",,"rtd-nuodb","option_day_history_yahoo",OptionDayHistoryYahoo_Table1[Code],OptionDayHistoryYahoo_Table1[Date],"Bid")</f>
        <v>28.1</v>
      </c>
      <c r="Q4" s="16">
        <f>RTD("gartle.rtd",,"rtd-nuodb","option_day_history_yahoo",OptionDayHistoryYahoo_Table1[Code],OptionDayHistoryYahoo_Table1[Date],"Ask")</f>
        <v>28.25</v>
      </c>
      <c r="R4" s="19">
        <f>RTD("gartle.rtd",,"rtd-nuodb","option_day_history_yahoo",OptionDayHistoryYahoo_Table1[Code],OptionDayHistoryYahoo_Table1[Date],"Volume")</f>
        <v>545</v>
      </c>
      <c r="S4" s="19">
        <f>RTD("gartle.rtd",,"rtd-nuodb","option_day_history_yahoo",OptionDayHistoryYahoo_Table1[Code],OptionDayHistoryYahoo_Table1[Date],"OpenInt")</f>
        <v>106490</v>
      </c>
      <c r="T4" s="15">
        <f>RTD("gartle.rtd",,"rtd-nuodb","option_day_history_yahoo",OptionDayHistoryYahoo_Table1[Code],OptionDayHistoryYahoo_Table1[Date],"LastUpdateTimeStamp")</f>
        <v>42101.88347453704</v>
      </c>
      <c r="U4" s="20" t="str">
        <f>RTD("gartle.rtd",,"rtd-nuodb","option_day_history_yahoo",OptionDayHistoryYahoo_Table1[Code],OptionDayHistoryYahoo_Table1[Date],"RTD_LastMessage")</f>
        <v/>
      </c>
    </row>
    <row r="5" spans="2:21" x14ac:dyDescent="0.25">
      <c r="B5" s="13">
        <v>1</v>
      </c>
      <c r="C5" s="13" t="s">
        <v>569</v>
      </c>
      <c r="D5" s="21">
        <v>42101</v>
      </c>
      <c r="E5" s="15">
        <f>RTD("gartle.rtd",,"rtd-nuodb","option_day_history_yahoo",OptionDayHistoryYahoo_Table1[Code],OptionDayHistoryYahoo_Table1[Date],"Time")</f>
        <v>0.88346754629629631</v>
      </c>
      <c r="F5" s="20" t="str">
        <f>RTD("gartle.rtd",,"rtd-nuodb","option_day_history_yahoo",OptionDayHistoryYahoo_Table1[Code],OptionDayHistoryYahoo_Table1[Date],"OptionCode")</f>
        <v>AAPL160115C00150000</v>
      </c>
      <c r="G5" s="20" t="str">
        <f>RTD("gartle.rtd",,"rtd-nuodb","option_day_history_yahoo",OptionDayHistoryYahoo_Table1[Code],OptionDayHistoryYahoo_Table1[Date],"Symbol")</f>
        <v>AAPL</v>
      </c>
      <c r="H5" s="20" t="str">
        <f>RTD("gartle.rtd",,"rtd-nuodb","option_day_history_yahoo",OptionDayHistoryYahoo_Table1[Code],OptionDayHistoryYahoo_Table1[Date],"OptionSymbol")</f>
        <v>AAPL</v>
      </c>
      <c r="I5" s="14">
        <f>RTD("gartle.rtd",,"rtd-nuodb","option_day_history_yahoo",OptionDayHistoryYahoo_Table1[Code],OptionDayHistoryYahoo_Table1[Date],"ExpDate")</f>
        <v>42384</v>
      </c>
      <c r="J5" s="20">
        <f>RTD("gartle.rtd",,"rtd-nuodb","option_day_history_yahoo",OptionDayHistoryYahoo_Table1[Code],OptionDayHistoryYahoo_Table1[Date],"Strike")</f>
        <v>150</v>
      </c>
      <c r="K5" s="20" t="str">
        <f>RTD("gartle.rtd",,"rtd-nuodb","option_day_history_yahoo",OptionDayHistoryYahoo_Table1[Code],OptionDayHistoryYahoo_Table1[Date],"Type")</f>
        <v>CALL</v>
      </c>
      <c r="L5" s="16">
        <f>RTD("gartle.rtd",,"rtd-nuodb","option_day_history_yahoo",OptionDayHistoryYahoo_Table1[Code],OptionDayHistoryYahoo_Table1[Date],"Last")</f>
        <v>3.91</v>
      </c>
      <c r="M5" s="17">
        <f>RTD("gartle.rtd",,"rtd-nuodb","option_day_history_yahoo",OptionDayHistoryYahoo_Table1[Code],OptionDayHistoryYahoo_Table1[Date],"Change")</f>
        <v>-0.34</v>
      </c>
      <c r="N5" s="18">
        <f>RTD("gartle.rtd",,"rtd-nuodb","option_day_history_yahoo",OptionDayHistoryYahoo_Table1[Code],OptionDayHistoryYahoo_Table1[Date],"PercentChange")</f>
        <v>-0.08</v>
      </c>
      <c r="O5" s="16">
        <f>RTD("gartle.rtd",,"rtd-nuodb","option_day_history_yahoo",OptionDayHistoryYahoo_Table1[Code],OptionDayHistoryYahoo_Table1[Date],"Mark")</f>
        <v>3.95</v>
      </c>
      <c r="P5" s="16">
        <f>RTD("gartle.rtd",,"rtd-nuodb","option_day_history_yahoo",OptionDayHistoryYahoo_Table1[Code],OptionDayHistoryYahoo_Table1[Date],"Bid")</f>
        <v>3.9</v>
      </c>
      <c r="Q5" s="16">
        <f>RTD("gartle.rtd",,"rtd-nuodb","option_day_history_yahoo",OptionDayHistoryYahoo_Table1[Code],OptionDayHistoryYahoo_Table1[Date],"Ask")</f>
        <v>4</v>
      </c>
      <c r="R5" s="19">
        <f>RTD("gartle.rtd",,"rtd-nuodb","option_day_history_yahoo",OptionDayHistoryYahoo_Table1[Code],OptionDayHistoryYahoo_Table1[Date],"Volume")</f>
        <v>360</v>
      </c>
      <c r="S5" s="19">
        <f>RTD("gartle.rtd",,"rtd-nuodb","option_day_history_yahoo",OptionDayHistoryYahoo_Table1[Code],OptionDayHistoryYahoo_Table1[Date],"OpenInt")</f>
        <v>54513</v>
      </c>
      <c r="T5" s="15">
        <f>RTD("gartle.rtd",,"rtd-nuodb","option_day_history_yahoo",OptionDayHistoryYahoo_Table1[Code],OptionDayHistoryYahoo_Table1[Date],"LastUpdateTimeStamp")</f>
        <v>42101.883486273146</v>
      </c>
      <c r="U5" s="20" t="str">
        <f>RTD("gartle.rtd",,"rtd-nuodb","option_day_history_yahoo",OptionDayHistoryYahoo_Table1[Code],OptionDayHistoryYahoo_Table1[Date],"RTD_LastMessage")</f>
        <v/>
      </c>
    </row>
    <row r="6" spans="2:21" x14ac:dyDescent="0.25">
      <c r="B6" s="13">
        <v>2</v>
      </c>
      <c r="C6" s="13" t="s">
        <v>570</v>
      </c>
      <c r="D6" s="21">
        <v>42101</v>
      </c>
      <c r="E6" s="15">
        <f>RTD("gartle.rtd",,"rtd-nuodb","option_day_history_yahoo",OptionDayHistoryYahoo_Table1[Code],OptionDayHistoryYahoo_Table1[Date],"Time")</f>
        <v>0.88346754629629631</v>
      </c>
      <c r="F6" s="20" t="str">
        <f>RTD("gartle.rtd",,"rtd-nuodb","option_day_history_yahoo",OptionDayHistoryYahoo_Table1[Code],OptionDayHistoryYahoo_Table1[Date],"OptionCode")</f>
        <v>AAPL160115P00100000</v>
      </c>
      <c r="G6" s="20" t="str">
        <f>RTD("gartle.rtd",,"rtd-nuodb","option_day_history_yahoo",OptionDayHistoryYahoo_Table1[Code],OptionDayHistoryYahoo_Table1[Date],"Symbol")</f>
        <v>AAPL</v>
      </c>
      <c r="H6" s="20" t="str">
        <f>RTD("gartle.rtd",,"rtd-nuodb","option_day_history_yahoo",OptionDayHistoryYahoo_Table1[Code],OptionDayHistoryYahoo_Table1[Date],"OptionSymbol")</f>
        <v>AAPL</v>
      </c>
      <c r="I6" s="14">
        <f>RTD("gartle.rtd",,"rtd-nuodb","option_day_history_yahoo",OptionDayHistoryYahoo_Table1[Code],OptionDayHistoryYahoo_Table1[Date],"ExpDate")</f>
        <v>42384</v>
      </c>
      <c r="J6" s="20">
        <f>RTD("gartle.rtd",,"rtd-nuodb","option_day_history_yahoo",OptionDayHistoryYahoo_Table1[Code],OptionDayHistoryYahoo_Table1[Date],"Strike")</f>
        <v>100</v>
      </c>
      <c r="K6" s="20" t="str">
        <f>RTD("gartle.rtd",,"rtd-nuodb","option_day_history_yahoo",OptionDayHistoryYahoo_Table1[Code],OptionDayHistoryYahoo_Table1[Date],"Type")</f>
        <v>PUT</v>
      </c>
      <c r="L6" s="16">
        <f>RTD("gartle.rtd",,"rtd-nuodb","option_day_history_yahoo",OptionDayHistoryYahoo_Table1[Code],OptionDayHistoryYahoo_Table1[Date],"Last")</f>
        <v>2.99</v>
      </c>
      <c r="M6" s="17">
        <f>RTD("gartle.rtd",,"rtd-nuodb","option_day_history_yahoo",OptionDayHistoryYahoo_Table1[Code],OptionDayHistoryYahoo_Table1[Date],"Change")</f>
        <v>0.21</v>
      </c>
      <c r="N6" s="18">
        <f>RTD("gartle.rtd",,"rtd-nuodb","option_day_history_yahoo",OptionDayHistoryYahoo_Table1[Code],OptionDayHistoryYahoo_Table1[Date],"PercentChange")</f>
        <v>7.5539568345323729E-2</v>
      </c>
      <c r="O6" s="16">
        <f>RTD("gartle.rtd",,"rtd-nuodb","option_day_history_yahoo",OptionDayHistoryYahoo_Table1[Code],OptionDayHistoryYahoo_Table1[Date],"Mark")</f>
        <v>2.9750000000000001</v>
      </c>
      <c r="P6" s="16">
        <f>RTD("gartle.rtd",,"rtd-nuodb","option_day_history_yahoo",OptionDayHistoryYahoo_Table1[Code],OptionDayHistoryYahoo_Table1[Date],"Bid")</f>
        <v>2.95</v>
      </c>
      <c r="Q6" s="16">
        <f>RTD("gartle.rtd",,"rtd-nuodb","option_day_history_yahoo",OptionDayHistoryYahoo_Table1[Code],OptionDayHistoryYahoo_Table1[Date],"Ask")</f>
        <v>3</v>
      </c>
      <c r="R6" s="19">
        <f>RTD("gartle.rtd",,"rtd-nuodb","option_day_history_yahoo",OptionDayHistoryYahoo_Table1[Code],OptionDayHistoryYahoo_Table1[Date],"Volume")</f>
        <v>1901</v>
      </c>
      <c r="S6" s="19">
        <f>RTD("gartle.rtd",,"rtd-nuodb","option_day_history_yahoo",OptionDayHistoryYahoo_Table1[Code],OptionDayHistoryYahoo_Table1[Date],"OpenInt")</f>
        <v>41727</v>
      </c>
      <c r="T6" s="15">
        <f>RTD("gartle.rtd",,"rtd-nuodb","option_day_history_yahoo",OptionDayHistoryYahoo_Table1[Code],OptionDayHistoryYahoo_Table1[Date],"LastUpdateTimeStamp")</f>
        <v>42101.883487280094</v>
      </c>
      <c r="U6" s="20" t="str">
        <f>RTD("gartle.rtd",,"rtd-nuodb","option_day_history_yahoo",OptionDayHistoryYahoo_Table1[Code],OptionDayHistoryYahoo_Table1[Date],"RTD_LastMessage")</f>
        <v/>
      </c>
    </row>
    <row r="7" spans="2:21" x14ac:dyDescent="0.25">
      <c r="B7" s="13">
        <v>3</v>
      </c>
      <c r="C7" s="13" t="s">
        <v>571</v>
      </c>
      <c r="D7" s="21">
        <v>42101</v>
      </c>
      <c r="E7" s="15">
        <f>RTD("gartle.rtd",,"rtd-nuodb","option_day_history_yahoo",OptionDayHistoryYahoo_Table1[Code],OptionDayHistoryYahoo_Table1[Date],"Time")</f>
        <v>0.88346754629629631</v>
      </c>
      <c r="F7" s="20" t="str">
        <f>RTD("gartle.rtd",,"rtd-nuodb","option_day_history_yahoo",OptionDayHistoryYahoo_Table1[Code],OptionDayHistoryYahoo_Table1[Date],"OptionCode")</f>
        <v>AAPL160115P00150000</v>
      </c>
      <c r="G7" s="20" t="str">
        <f>RTD("gartle.rtd",,"rtd-nuodb","option_day_history_yahoo",OptionDayHistoryYahoo_Table1[Code],OptionDayHistoryYahoo_Table1[Date],"Symbol")</f>
        <v>AAPL</v>
      </c>
      <c r="H7" s="20" t="str">
        <f>RTD("gartle.rtd",,"rtd-nuodb","option_day_history_yahoo",OptionDayHistoryYahoo_Table1[Code],OptionDayHistoryYahoo_Table1[Date],"OptionSymbol")</f>
        <v>AAPL</v>
      </c>
      <c r="I7" s="14">
        <f>RTD("gartle.rtd",,"rtd-nuodb","option_day_history_yahoo",OptionDayHistoryYahoo_Table1[Code],OptionDayHistoryYahoo_Table1[Date],"ExpDate")</f>
        <v>42384</v>
      </c>
      <c r="J7" s="20">
        <f>RTD("gartle.rtd",,"rtd-nuodb","option_day_history_yahoo",OptionDayHistoryYahoo_Table1[Code],OptionDayHistoryYahoo_Table1[Date],"Strike")</f>
        <v>150</v>
      </c>
      <c r="K7" s="20" t="str">
        <f>RTD("gartle.rtd",,"rtd-nuodb","option_day_history_yahoo",OptionDayHistoryYahoo_Table1[Code],OptionDayHistoryYahoo_Table1[Date],"Type")</f>
        <v>PUT</v>
      </c>
      <c r="L7" s="16">
        <f>RTD("gartle.rtd",,"rtd-nuodb","option_day_history_yahoo",OptionDayHistoryYahoo_Table1[Code],OptionDayHistoryYahoo_Table1[Date],"Last")</f>
        <v>28.25</v>
      </c>
      <c r="M7" s="17">
        <f>RTD("gartle.rtd",,"rtd-nuodb","option_day_history_yahoo",OptionDayHistoryYahoo_Table1[Code],OptionDayHistoryYahoo_Table1[Date],"Change")</f>
        <v>-1.2</v>
      </c>
      <c r="N7" s="18">
        <f>RTD("gartle.rtd",,"rtd-nuodb","option_day_history_yahoo",OptionDayHistoryYahoo_Table1[Code],OptionDayHistoryYahoo_Table1[Date],"PercentChange")</f>
        <v>-4.074702886247878E-2</v>
      </c>
      <c r="O7" s="16">
        <f>RTD("gartle.rtd",,"rtd-nuodb","option_day_history_yahoo",OptionDayHistoryYahoo_Table1[Code],OptionDayHistoryYahoo_Table1[Date],"Mark")</f>
        <v>28.75</v>
      </c>
      <c r="P7" s="16">
        <f>RTD("gartle.rtd",,"rtd-nuodb","option_day_history_yahoo",OptionDayHistoryYahoo_Table1[Code],OptionDayHistoryYahoo_Table1[Date],"Bid")</f>
        <v>28.6</v>
      </c>
      <c r="Q7" s="16">
        <f>RTD("gartle.rtd",,"rtd-nuodb","option_day_history_yahoo",OptionDayHistoryYahoo_Table1[Code],OptionDayHistoryYahoo_Table1[Date],"Ask")</f>
        <v>28.9</v>
      </c>
      <c r="R7" s="19">
        <f>RTD("gartle.rtd",,"rtd-nuodb","option_day_history_yahoo",OptionDayHistoryYahoo_Table1[Code],OptionDayHistoryYahoo_Table1[Date],"Volume")</f>
        <v>40</v>
      </c>
      <c r="S7" s="19">
        <f>RTD("gartle.rtd",,"rtd-nuodb","option_day_history_yahoo",OptionDayHistoryYahoo_Table1[Code],OptionDayHistoryYahoo_Table1[Date],"OpenInt")</f>
        <v>2094</v>
      </c>
      <c r="T7" s="15">
        <f>RTD("gartle.rtd",,"rtd-nuodb","option_day_history_yahoo",OptionDayHistoryYahoo_Table1[Code],OptionDayHistoryYahoo_Table1[Date],"LastUpdateTimeStamp")</f>
        <v>42101.883488067127</v>
      </c>
      <c r="U7" s="20" t="str">
        <f>RTD("gartle.rtd",,"rtd-nuodb","option_day_history_yahoo",OptionDayHistoryYahoo_Table1[Code],OptionDayHistoryYahoo_Table1[Date],"RTD_LastMessage")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R4:R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</sheetPr>
  <dimension ref="B3:T1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1.5703125" customWidth="1"/>
    <col min="4" max="4" width="10.140625" bestFit="1" customWidth="1"/>
    <col min="5" max="5" width="16.28515625" bestFit="1" customWidth="1"/>
    <col min="6" max="6" width="8.5703125" bestFit="1" customWidth="1"/>
    <col min="7" max="7" width="10" bestFit="1" customWidth="1"/>
    <col min="8" max="8" width="17" bestFit="1" customWidth="1"/>
    <col min="9" max="11" width="8.5703125" bestFit="1" customWidth="1"/>
    <col min="12" max="12" width="23.7109375" bestFit="1" customWidth="1"/>
    <col min="13" max="13" width="19.1406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0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27</v>
      </c>
      <c r="M3" t="s">
        <v>28</v>
      </c>
    </row>
    <row r="4" spans="2:20" x14ac:dyDescent="0.25">
      <c r="B4">
        <v>0</v>
      </c>
      <c r="C4" t="s">
        <v>575</v>
      </c>
      <c r="D4" s="5">
        <v>42102</v>
      </c>
      <c r="E4" s="6">
        <f>RTD("gartle.rtd",,"rtd-nuodb","currencies_day_history_yahoo",OptionsYahoo_Table1[Symbol],OptionsYahoo_Table1[Date],"LastTradeTime")</f>
        <v>9.166666666666666E-2</v>
      </c>
      <c r="F4" s="23">
        <f>RTD("gartle.rtd",,"rtd-nuodb","currencies_day_history_yahoo",OptionsYahoo_Table1[Symbol],OptionsYahoo_Table1[Date],"Last")</f>
        <v>0.76570000000000005</v>
      </c>
      <c r="G4" s="23">
        <f>RTD("gartle.rtd",,"rtd-nuodb","currencies_day_history_yahoo",OptionsYahoo_Table1[Symbol],OptionsYahoo_Table1[Date],"Change")</f>
        <v>1.6000000000000001E-3</v>
      </c>
      <c r="H4" s="24">
        <f>RTD("gartle.rtd",,"rtd-nuodb","currencies_day_history_yahoo",OptionsYahoo_Table1[Symbol],OptionsYahoo_Table1[Date],"PercentChange")</f>
        <v>2.0609999999999999E-3</v>
      </c>
      <c r="I4" s="23">
        <f>RTD("gartle.rtd",,"rtd-nuodb","currencies_day_history_yahoo",OptionsYahoo_Table1[Symbol],OptionsYahoo_Table1[Date],"Open")</f>
        <v>0.76400000000000001</v>
      </c>
      <c r="J4" s="23">
        <f>RTD("gartle.rtd",,"rtd-nuodb","currencies_day_history_yahoo",OptionsYahoo_Table1[Symbol],OptionsYahoo_Table1[Date],"High")</f>
        <v>0.76580000000000004</v>
      </c>
      <c r="K4" s="23">
        <f>RTD("gartle.rtd",,"rtd-nuodb","currencies_day_history_yahoo",OptionsYahoo_Table1[Symbol],OptionsYahoo_Table1[Date],"Low")</f>
        <v>0.76339999999999997</v>
      </c>
      <c r="L4" s="6">
        <f>RTD("gartle.rtd",,"rtd-nuodb","currencies_day_history_yahoo",OptionsYahoo_Table1[Symbol],OptionsYahoo_Table1[Date],"LastUpdateTimeStamp")</f>
        <v>42101.883534351851</v>
      </c>
      <c r="M4" s="2" t="str">
        <f>RTD("gartle.rtd",,"rtd-nuodb","currencies_day_history_yahoo",OptionsYahoo_Table1[Symbol],OptionsYahoo_Table1[Date],"RTD_LastMessage")</f>
        <v/>
      </c>
    </row>
    <row r="5" spans="2:20" x14ac:dyDescent="0.25">
      <c r="B5">
        <v>1</v>
      </c>
      <c r="C5" t="s">
        <v>576</v>
      </c>
      <c r="D5" s="5">
        <v>42102</v>
      </c>
      <c r="E5" s="6">
        <f>RTD("gartle.rtd",,"rtd-nuodb","currencies_day_history_yahoo",OptionsYahoo_Table1[Symbol],OptionsYahoo_Table1[Date],"LastTradeTime")</f>
        <v>9.166666666666666E-2</v>
      </c>
      <c r="F5" s="23">
        <f>RTD("gartle.rtd",,"rtd-nuodb","currencies_day_history_yahoo",OptionsYahoo_Table1[Symbol],OptionsYahoo_Table1[Date],"Last")</f>
        <v>1.0835999999999999</v>
      </c>
      <c r="G5" s="23">
        <f>RTD("gartle.rtd",,"rtd-nuodb","currencies_day_history_yahoo",OptionsYahoo_Table1[Symbol],OptionsYahoo_Table1[Date],"Change")</f>
        <v>2.3E-3</v>
      </c>
      <c r="H5" s="24">
        <f>RTD("gartle.rtd",,"rtd-nuodb","currencies_day_history_yahoo",OptionsYahoo_Table1[Symbol],OptionsYahoo_Table1[Date],"PercentChange")</f>
        <v>2.0990000000000002E-3</v>
      </c>
      <c r="I5" s="23">
        <f>RTD("gartle.rtd",,"rtd-nuodb","currencies_day_history_yahoo",OptionsYahoo_Table1[Symbol],OptionsYahoo_Table1[Date],"Open")</f>
        <v>1.0811999999999999</v>
      </c>
      <c r="J5" s="23">
        <f>RTD("gartle.rtd",,"rtd-nuodb","currencies_day_history_yahoo",OptionsYahoo_Table1[Symbol],OptionsYahoo_Table1[Date],"High")</f>
        <v>1.0838000000000001</v>
      </c>
      <c r="K5" s="23">
        <f>RTD("gartle.rtd",,"rtd-nuodb","currencies_day_history_yahoo",OptionsYahoo_Table1[Symbol],OptionsYahoo_Table1[Date],"Low")</f>
        <v>1.0811999999999999</v>
      </c>
      <c r="L5" s="6">
        <f>RTD("gartle.rtd",,"rtd-nuodb","currencies_day_history_yahoo",OptionsYahoo_Table1[Symbol],OptionsYahoo_Table1[Date],"LastUpdateTimeStamp")</f>
        <v>42101.883530277781</v>
      </c>
      <c r="M5" s="2" t="str">
        <f>RTD("gartle.rtd",,"rtd-nuodb","currencies_day_history_yahoo",OptionsYahoo_Table1[Symbol],OptionsYahoo_Table1[Date],"RTD_LastMessage")</f>
        <v/>
      </c>
    </row>
    <row r="6" spans="2:20" x14ac:dyDescent="0.25">
      <c r="B6">
        <v>2</v>
      </c>
      <c r="C6" t="s">
        <v>577</v>
      </c>
      <c r="D6" s="5">
        <v>42102</v>
      </c>
      <c r="E6" s="6">
        <f>RTD("gartle.rtd",,"rtd-nuodb","currencies_day_history_yahoo",OptionsYahoo_Table1[Symbol],OptionsYahoo_Table1[Date],"LastTradeTime")</f>
        <v>9.166666666666666E-2</v>
      </c>
      <c r="F6" s="23">
        <f>RTD("gartle.rtd",,"rtd-nuodb","currencies_day_history_yahoo",OptionsYahoo_Table1[Symbol],OptionsYahoo_Table1[Date],"Last")</f>
        <v>1.4827999999999999</v>
      </c>
      <c r="G6" s="23">
        <f>RTD("gartle.rtd",,"rtd-nuodb","currencies_day_history_yahoo",OptionsYahoo_Table1[Symbol],OptionsYahoo_Table1[Date],"Change")</f>
        <v>1.8E-3</v>
      </c>
      <c r="H6" s="24">
        <f>RTD("gartle.rtd",,"rtd-nuodb","currencies_day_history_yahoo",OptionsYahoo_Table1[Symbol],OptionsYahoo_Table1[Date],"PercentChange")</f>
        <v>1.1819999999999999E-3</v>
      </c>
      <c r="I6" s="23">
        <f>RTD("gartle.rtd",,"rtd-nuodb","currencies_day_history_yahoo",OptionsYahoo_Table1[Symbol],OptionsYahoo_Table1[Date],"Open")</f>
        <v>1.4812000000000001</v>
      </c>
      <c r="J6" s="23">
        <f>RTD("gartle.rtd",,"rtd-nuodb","currencies_day_history_yahoo",OptionsYahoo_Table1[Symbol],OptionsYahoo_Table1[Date],"High")</f>
        <v>1.4830000000000001</v>
      </c>
      <c r="K6" s="23">
        <f>RTD("gartle.rtd",,"rtd-nuodb","currencies_day_history_yahoo",OptionsYahoo_Table1[Symbol],OptionsYahoo_Table1[Date],"Low")</f>
        <v>1.4811000000000001</v>
      </c>
      <c r="L6" s="6">
        <f>RTD("gartle.rtd",,"rtd-nuodb","currencies_day_history_yahoo",OptionsYahoo_Table1[Symbol],OptionsYahoo_Table1[Date],"LastUpdateTimeStamp")</f>
        <v>42101.883532418979</v>
      </c>
      <c r="M6" s="2" t="str">
        <f>RTD("gartle.rtd",,"rtd-nuodb","currencies_day_history_yahoo",OptionsYahoo_Table1[Symbol],OptionsYahoo_Table1[Date],"RTD_LastMessage")</f>
        <v/>
      </c>
    </row>
    <row r="7" spans="2:20" x14ac:dyDescent="0.25">
      <c r="B7">
        <v>3</v>
      </c>
      <c r="C7" t="s">
        <v>578</v>
      </c>
      <c r="D7" s="5">
        <v>42102</v>
      </c>
      <c r="E7" s="6">
        <f>RTD("gartle.rtd",,"rtd-nuodb","currencies_day_history_yahoo",OptionsYahoo_Table1[Symbol],OptionsYahoo_Table1[Date],"LastTradeTime")</f>
        <v>9.166666666666666E-2</v>
      </c>
      <c r="F7" s="23">
        <f>RTD("gartle.rtd",,"rtd-nuodb","currencies_day_history_yahoo",OptionsYahoo_Table1[Symbol],OptionsYahoo_Table1[Date],"Last")</f>
        <v>0.75229999999999997</v>
      </c>
      <c r="G7" s="23">
        <f>RTD("gartle.rtd",,"rtd-nuodb","currencies_day_history_yahoo",OptionsYahoo_Table1[Symbol],OptionsYahoo_Table1[Date],"Change")</f>
        <v>2.7000000000000001E-3</v>
      </c>
      <c r="H7" s="24">
        <f>RTD("gartle.rtd",,"rtd-nuodb","currencies_day_history_yahoo",OptionsYahoo_Table1[Symbol],OptionsYahoo_Table1[Date],"PercentChange")</f>
        <v>3.6159999999999999E-3</v>
      </c>
      <c r="I7" s="23">
        <f>RTD("gartle.rtd",,"rtd-nuodb","currencies_day_history_yahoo",OptionsYahoo_Table1[Symbol],OptionsYahoo_Table1[Date],"Open")</f>
        <v>0.74980000000000002</v>
      </c>
      <c r="J7" s="23">
        <f>RTD("gartle.rtd",,"rtd-nuodb","currencies_day_history_yahoo",OptionsYahoo_Table1[Symbol],OptionsYahoo_Table1[Date],"High")</f>
        <v>0.75239999999999996</v>
      </c>
      <c r="K7" s="23">
        <f>RTD("gartle.rtd",,"rtd-nuodb","currencies_day_history_yahoo",OptionsYahoo_Table1[Symbol],OptionsYahoo_Table1[Date],"Low")</f>
        <v>0.74980000000000002</v>
      </c>
      <c r="L7" s="6">
        <f>RTD("gartle.rtd",,"rtd-nuodb","currencies_day_history_yahoo",OptionsYahoo_Table1[Symbol],OptionsYahoo_Table1[Date],"LastUpdateTimeStamp")</f>
        <v>42101.883535231478</v>
      </c>
      <c r="M7" s="2" t="str">
        <f>RTD("gartle.rtd",,"rtd-nuodb","currencies_day_history_yahoo",OptionsYahoo_Table1[Symbol],OptionsYahoo_Table1[Date],"RTD_LastMessage")</f>
        <v/>
      </c>
    </row>
    <row r="8" spans="2:20" x14ac:dyDescent="0.25">
      <c r="B8">
        <v>4</v>
      </c>
      <c r="C8" t="s">
        <v>579</v>
      </c>
      <c r="D8" s="5">
        <v>42102</v>
      </c>
      <c r="E8" s="6">
        <f>RTD("gartle.rtd",,"rtd-nuodb","currencies_day_history_yahoo",OptionsYahoo_Table1[Symbol],OptionsYahoo_Table1[Date],"LastTradeTime")</f>
        <v>9.166666666666666E-2</v>
      </c>
      <c r="F8" s="23">
        <f>RTD("gartle.rtd",,"rtd-nuodb","currencies_day_history_yahoo",OptionsYahoo_Table1[Symbol],OptionsYahoo_Table1[Date],"Last")</f>
        <v>1.2490000000000001</v>
      </c>
      <c r="G8" s="23">
        <f>RTD("gartle.rtd",,"rtd-nuodb","currencies_day_history_yahoo",OptionsYahoo_Table1[Symbol],OptionsYahoo_Table1[Date],"Change")</f>
        <v>-1.9E-3</v>
      </c>
      <c r="H8" s="24">
        <f>RTD("gartle.rtd",,"rtd-nuodb","currencies_day_history_yahoo",OptionsYahoo_Table1[Symbol],OptionsYahoo_Table1[Date],"PercentChange")</f>
        <v>-1.5349999999999999E-3</v>
      </c>
      <c r="I8" s="23">
        <f>RTD("gartle.rtd",,"rtd-nuodb","currencies_day_history_yahoo",OptionsYahoo_Table1[Symbol],OptionsYahoo_Table1[Date],"Open")</f>
        <v>1.2509999999999999</v>
      </c>
      <c r="J8" s="23">
        <f>RTD("gartle.rtd",,"rtd-nuodb","currencies_day_history_yahoo",OptionsYahoo_Table1[Symbol],OptionsYahoo_Table1[Date],"High")</f>
        <v>1.2509999999999999</v>
      </c>
      <c r="K8" s="23">
        <f>RTD("gartle.rtd",,"rtd-nuodb","currencies_day_history_yahoo",OptionsYahoo_Table1[Symbol],OptionsYahoo_Table1[Date],"Low")</f>
        <v>1.2487999999999999</v>
      </c>
      <c r="L8" s="6">
        <f>RTD("gartle.rtd",,"rtd-nuodb","currencies_day_history_yahoo",OptionsYahoo_Table1[Symbol],OptionsYahoo_Table1[Date],"LastUpdateTimeStamp")</f>
        <v>42101.883533310189</v>
      </c>
      <c r="M8" s="2" t="str">
        <f>RTD("gartle.rtd",,"rtd-nuodb","currencies_day_history_yahoo",OptionsYahoo_Table1[Symbol],OptionsYahoo_Table1[Date],"RTD_LastMessage")</f>
        <v/>
      </c>
    </row>
    <row r="9" spans="2:20" x14ac:dyDescent="0.25">
      <c r="B9">
        <v>5</v>
      </c>
      <c r="C9" t="s">
        <v>580</v>
      </c>
      <c r="D9" s="5">
        <v>42102</v>
      </c>
      <c r="E9" s="6">
        <f>RTD("gartle.rtd",,"rtd-nuodb","currencies_day_history_yahoo",OptionsYahoo_Table1[Symbol],OptionsYahoo_Table1[Date],"LastTradeTime")</f>
        <v>7.8472222222222221E-2</v>
      </c>
      <c r="F9" s="23">
        <f>RTD("gartle.rtd",,"rtd-nuodb","currencies_day_history_yahoo",OptionsYahoo_Table1[Symbol],OptionsYahoo_Table1[Date],"Last")</f>
        <v>0.96509999999999996</v>
      </c>
      <c r="G9" s="23">
        <f>RTD("gartle.rtd",,"rtd-nuodb","currencies_day_history_yahoo",OptionsYahoo_Table1[Symbol],OptionsYahoo_Table1[Date],"Change")</f>
        <v>-1.1000000000000001E-3</v>
      </c>
      <c r="H9" s="24">
        <f>RTD("gartle.rtd",,"rtd-nuodb","currencies_day_history_yahoo",OptionsYahoo_Table1[Symbol],OptionsYahoo_Table1[Date],"PercentChange")</f>
        <v>-1.1540000000000001E-3</v>
      </c>
      <c r="I9" s="23">
        <f>RTD("gartle.rtd",,"rtd-nuodb","currencies_day_history_yahoo",OptionsYahoo_Table1[Symbol],OptionsYahoo_Table1[Date],"Open")</f>
        <v>0.96630000000000005</v>
      </c>
      <c r="J9" s="23">
        <f>RTD("gartle.rtd",,"rtd-nuodb","currencies_day_history_yahoo",OptionsYahoo_Table1[Symbol],OptionsYahoo_Table1[Date],"High")</f>
        <v>0.96640000000000004</v>
      </c>
      <c r="K9" s="23">
        <f>RTD("gartle.rtd",,"rtd-nuodb","currencies_day_history_yahoo",OptionsYahoo_Table1[Symbol],OptionsYahoo_Table1[Date],"Low")</f>
        <v>0.96479999999999999</v>
      </c>
      <c r="L9" s="6">
        <f>RTD("gartle.rtd",,"rtd-nuodb","currencies_day_history_yahoo",OptionsYahoo_Table1[Symbol],OptionsYahoo_Table1[Date],"LastUpdateTimeStamp")</f>
        <v>42101.883465983796</v>
      </c>
      <c r="M9" s="2" t="str">
        <f>RTD("gartle.rtd",,"rtd-nuodb","currencies_day_history_yahoo",OptionsYahoo_Table1[Symbol],OptionsYahoo_Table1[Date],"RTD_LastMessage")</f>
        <v/>
      </c>
    </row>
    <row r="10" spans="2:20" x14ac:dyDescent="0.25">
      <c r="B10">
        <v>6</v>
      </c>
      <c r="C10" t="s">
        <v>581</v>
      </c>
      <c r="D10" s="5">
        <v>42102</v>
      </c>
      <c r="E10" s="6">
        <f>RTD("gartle.rtd",,"rtd-nuodb","currencies_day_history_yahoo",OptionsYahoo_Table1[Symbol],OptionsYahoo_Table1[Date],"LastTradeTime")</f>
        <v>7.8472222222222221E-2</v>
      </c>
      <c r="F10" s="23">
        <f>RTD("gartle.rtd",,"rtd-nuodb","currencies_day_history_yahoo",OptionsYahoo_Table1[Symbol],OptionsYahoo_Table1[Date],"Last")</f>
        <v>120.185</v>
      </c>
      <c r="G10" s="23">
        <f>RTD("gartle.rtd",,"rtd-nuodb","currencies_day_history_yahoo",OptionsYahoo_Table1[Symbol],OptionsYahoo_Table1[Date],"Change")</f>
        <v>-0.155</v>
      </c>
      <c r="H10" s="24">
        <f>RTD("gartle.rtd",,"rtd-nuodb","currencies_day_history_yahoo",OptionsYahoo_Table1[Symbol],OptionsYahoo_Table1[Date],"PercentChange")</f>
        <v>-1.2880000000000001E-3</v>
      </c>
      <c r="I10" s="23">
        <f>RTD("gartle.rtd",,"rtd-nuodb","currencies_day_history_yahoo",OptionsYahoo_Table1[Symbol],OptionsYahoo_Table1[Date],"Open")</f>
        <v>120.345</v>
      </c>
      <c r="J10" s="23">
        <f>RTD("gartle.rtd",,"rtd-nuodb","currencies_day_history_yahoo",OptionsYahoo_Table1[Symbol],OptionsYahoo_Table1[Date],"High")</f>
        <v>120.38</v>
      </c>
      <c r="K10" s="23">
        <f>RTD("gartle.rtd",,"rtd-nuodb","currencies_day_history_yahoo",OptionsYahoo_Table1[Symbol],OptionsYahoo_Table1[Date],"Low")</f>
        <v>120.17</v>
      </c>
      <c r="L10" s="6">
        <f>RTD("gartle.rtd",,"rtd-nuodb","currencies_day_history_yahoo",OptionsYahoo_Table1[Symbol],OptionsYahoo_Table1[Date],"LastUpdateTimeStamp")</f>
        <v>42101.883464421298</v>
      </c>
      <c r="M10" s="2" t="str">
        <f>RTD("gartle.rtd",,"rtd-nuodb","currencies_day_history_yahoo",OptionsYahoo_Table1[Symbol],OptionsYahoo_Table1[Date],"RTD_LastMessage")</f>
        <v/>
      </c>
    </row>
    <row r="11" spans="2:20" x14ac:dyDescent="0.25">
      <c r="B11">
        <v>7</v>
      </c>
      <c r="C11" t="s">
        <v>582</v>
      </c>
      <c r="D11" s="5">
        <v>42102</v>
      </c>
      <c r="E11" s="6">
        <f>RTD("gartle.rtd",,"rtd-nuodb","currencies_day_history_yahoo",OptionsYahoo_Table1[Symbol],OptionsYahoo_Table1[Date],"LastTradeTime")</f>
        <v>7.8472222222222221E-2</v>
      </c>
      <c r="F11" s="23">
        <f>RTD("gartle.rtd",,"rtd-nuodb","currencies_day_history_yahoo",OptionsYahoo_Table1[Symbol],OptionsYahoo_Table1[Date],"Last")</f>
        <v>8.6555999999999997</v>
      </c>
      <c r="G11" s="23">
        <f>RTD("gartle.rtd",,"rtd-nuodb","currencies_day_history_yahoo",OptionsYahoo_Table1[Symbol],OptionsYahoo_Table1[Date],"Change")</f>
        <v>-2.4799999999999999E-2</v>
      </c>
      <c r="H11" s="24">
        <f>RTD("gartle.rtd",,"rtd-nuodb","currencies_day_history_yahoo",OptionsYahoo_Table1[Symbol],OptionsYahoo_Table1[Date],"PercentChange")</f>
        <v>-2.8510000000000002E-3</v>
      </c>
      <c r="I11" s="23">
        <f>RTD("gartle.rtd",,"rtd-nuodb","currencies_day_history_yahoo",OptionsYahoo_Table1[Symbol],OptionsYahoo_Table1[Date],"Open")</f>
        <v>8.6819000000000006</v>
      </c>
      <c r="J11" s="23">
        <f>RTD("gartle.rtd",,"rtd-nuodb","currencies_day_history_yahoo",OptionsYahoo_Table1[Symbol],OptionsYahoo_Table1[Date],"High")</f>
        <v>8.6819000000000006</v>
      </c>
      <c r="K11" s="23">
        <f>RTD("gartle.rtd",,"rtd-nuodb","currencies_day_history_yahoo",OptionsYahoo_Table1[Symbol],OptionsYahoo_Table1[Date],"Low")</f>
        <v>8.6555999999999997</v>
      </c>
      <c r="L11" s="6">
        <f>RTD("gartle.rtd",,"rtd-nuodb","currencies_day_history_yahoo",OptionsYahoo_Table1[Symbol],OptionsYahoo_Table1[Date],"LastUpdateTimeStamp")</f>
        <v>42101.883467615742</v>
      </c>
      <c r="M11" s="2" t="str">
        <f>RTD("gartle.rtd",,"rtd-nuodb","currencies_day_history_yahoo",OptionsYahoo_Table1[Symbol],OptionsYahoo_Table1[Date],"RTD_LastMessage")</f>
        <v/>
      </c>
    </row>
    <row r="12" spans="2:20" x14ac:dyDescent="0.25">
      <c r="T12" s="6"/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8"/>
  <sheetViews>
    <sheetView workbookViewId="0">
      <pane ySplit="1" topLeftCell="A1310" activePane="bottomLeft" state="frozenSplit"/>
      <selection pane="bottomLeft" activeCell="A2" sqref="A2"/>
    </sheetView>
  </sheetViews>
  <sheetFormatPr defaultRowHeight="15" x14ac:dyDescent="0.25"/>
  <cols>
    <col min="1" max="1" width="25.85546875" customWidth="1"/>
    <col min="2" max="2" width="18.85546875" customWidth="1"/>
    <col min="4" max="4" width="40.85546875" customWidth="1"/>
    <col min="9" max="9" width="31.5703125" customWidth="1"/>
  </cols>
  <sheetData>
    <row r="1" spans="1:9" x14ac:dyDescent="0.25">
      <c r="A1" s="1" t="s">
        <v>8</v>
      </c>
    </row>
    <row r="2" spans="1:9" x14ac:dyDescent="0.25">
      <c r="A2" t="s">
        <v>350</v>
      </c>
    </row>
    <row r="3" spans="1:9" x14ac:dyDescent="0.25">
      <c r="C3" t="s">
        <v>351</v>
      </c>
      <c r="D3" t="s">
        <v>352</v>
      </c>
      <c r="E3" t="s">
        <v>111</v>
      </c>
      <c r="I3" t="s">
        <v>325</v>
      </c>
    </row>
    <row r="4" spans="1:9" x14ac:dyDescent="0.25">
      <c r="C4" t="s">
        <v>351</v>
      </c>
      <c r="D4" t="s">
        <v>353</v>
      </c>
      <c r="E4" t="s">
        <v>111</v>
      </c>
      <c r="I4" t="s">
        <v>324</v>
      </c>
    </row>
    <row r="5" spans="1:9" x14ac:dyDescent="0.25">
      <c r="C5" t="s">
        <v>351</v>
      </c>
      <c r="D5" t="s">
        <v>354</v>
      </c>
      <c r="E5" t="s">
        <v>111</v>
      </c>
      <c r="I5" t="s">
        <v>355</v>
      </c>
    </row>
    <row r="6" spans="1:9" x14ac:dyDescent="0.25">
      <c r="C6" t="s">
        <v>351</v>
      </c>
      <c r="D6" t="s">
        <v>356</v>
      </c>
      <c r="E6" t="s">
        <v>111</v>
      </c>
      <c r="I6" t="s">
        <v>357</v>
      </c>
    </row>
    <row r="7" spans="1:9" x14ac:dyDescent="0.25">
      <c r="C7" t="s">
        <v>351</v>
      </c>
      <c r="D7" t="s">
        <v>358</v>
      </c>
      <c r="E7" t="s">
        <v>111</v>
      </c>
      <c r="I7" t="s">
        <v>327</v>
      </c>
    </row>
    <row r="8" spans="1:9" x14ac:dyDescent="0.25">
      <c r="C8" t="s">
        <v>351</v>
      </c>
      <c r="D8" t="s">
        <v>359</v>
      </c>
      <c r="E8" t="s">
        <v>111</v>
      </c>
      <c r="I8" t="s">
        <v>360</v>
      </c>
    </row>
    <row r="9" spans="1:9" x14ac:dyDescent="0.25">
      <c r="C9" t="s">
        <v>351</v>
      </c>
      <c r="D9" t="s">
        <v>361</v>
      </c>
      <c r="E9" t="s">
        <v>111</v>
      </c>
      <c r="I9" t="s">
        <v>362</v>
      </c>
    </row>
    <row r="10" spans="1:9" x14ac:dyDescent="0.25">
      <c r="C10" t="s">
        <v>351</v>
      </c>
      <c r="D10" t="s">
        <v>363</v>
      </c>
      <c r="E10" t="s">
        <v>111</v>
      </c>
      <c r="I10" t="s">
        <v>326</v>
      </c>
    </row>
    <row r="11" spans="1:9" x14ac:dyDescent="0.25">
      <c r="C11" t="s">
        <v>351</v>
      </c>
      <c r="D11" t="s">
        <v>364</v>
      </c>
      <c r="E11" t="s">
        <v>111</v>
      </c>
      <c r="I11" t="s">
        <v>365</v>
      </c>
    </row>
    <row r="12" spans="1:9" x14ac:dyDescent="0.25">
      <c r="C12" t="s">
        <v>351</v>
      </c>
      <c r="D12" t="s">
        <v>366</v>
      </c>
      <c r="E12" t="s">
        <v>111</v>
      </c>
      <c r="I12" t="s">
        <v>367</v>
      </c>
    </row>
    <row r="13" spans="1:9" x14ac:dyDescent="0.25">
      <c r="C13" t="s">
        <v>351</v>
      </c>
      <c r="D13" t="s">
        <v>368</v>
      </c>
      <c r="E13" t="s">
        <v>111</v>
      </c>
      <c r="I13" t="s">
        <v>369</v>
      </c>
    </row>
    <row r="14" spans="1:9" x14ac:dyDescent="0.25">
      <c r="C14" t="s">
        <v>351</v>
      </c>
      <c r="D14" t="s">
        <v>370</v>
      </c>
      <c r="E14" t="s">
        <v>111</v>
      </c>
      <c r="I14" t="s">
        <v>371</v>
      </c>
    </row>
    <row r="15" spans="1:9" x14ac:dyDescent="0.25">
      <c r="C15" t="s">
        <v>351</v>
      </c>
      <c r="D15" t="s">
        <v>372</v>
      </c>
      <c r="E15" t="s">
        <v>111</v>
      </c>
      <c r="I15" t="s">
        <v>322</v>
      </c>
    </row>
    <row r="16" spans="1:9" x14ac:dyDescent="0.25">
      <c r="C16" t="s">
        <v>351</v>
      </c>
      <c r="D16" t="s">
        <v>373</v>
      </c>
      <c r="E16" t="s">
        <v>111</v>
      </c>
      <c r="I16" t="s">
        <v>374</v>
      </c>
    </row>
    <row r="17" spans="1:14" x14ac:dyDescent="0.25">
      <c r="C17" t="s">
        <v>351</v>
      </c>
      <c r="D17" t="s">
        <v>375</v>
      </c>
      <c r="E17" t="s">
        <v>111</v>
      </c>
      <c r="I17" t="s">
        <v>376</v>
      </c>
    </row>
    <row r="18" spans="1:14" x14ac:dyDescent="0.25">
      <c r="C18" t="s">
        <v>351</v>
      </c>
      <c r="D18" t="s">
        <v>377</v>
      </c>
      <c r="E18" t="s">
        <v>111</v>
      </c>
      <c r="I18" t="s">
        <v>378</v>
      </c>
    </row>
    <row r="19" spans="1:14" x14ac:dyDescent="0.25">
      <c r="C19" t="s">
        <v>351</v>
      </c>
      <c r="D19" t="s">
        <v>379</v>
      </c>
      <c r="E19" t="s">
        <v>111</v>
      </c>
      <c r="I19" t="s">
        <v>380</v>
      </c>
    </row>
    <row r="20" spans="1:14" x14ac:dyDescent="0.25">
      <c r="C20" t="s">
        <v>351</v>
      </c>
      <c r="D20" t="s">
        <v>381</v>
      </c>
      <c r="E20" t="s">
        <v>111</v>
      </c>
      <c r="I20" t="s">
        <v>321</v>
      </c>
    </row>
    <row r="21" spans="1:14" x14ac:dyDescent="0.25">
      <c r="C21" t="s">
        <v>351</v>
      </c>
      <c r="D21" t="s">
        <v>382</v>
      </c>
      <c r="E21" t="s">
        <v>111</v>
      </c>
      <c r="I21" t="s">
        <v>323</v>
      </c>
    </row>
    <row r="22" spans="1:14" x14ac:dyDescent="0.25">
      <c r="A22" t="s">
        <v>383</v>
      </c>
    </row>
    <row r="23" spans="1:14" x14ac:dyDescent="0.25">
      <c r="A23" t="s">
        <v>329</v>
      </c>
    </row>
    <row r="24" spans="1:14" x14ac:dyDescent="0.25">
      <c r="D24" t="s">
        <v>14</v>
      </c>
      <c r="E24" t="s">
        <v>117</v>
      </c>
      <c r="G24" t="s">
        <v>118</v>
      </c>
      <c r="H24" t="s">
        <v>118</v>
      </c>
      <c r="J24" t="s">
        <v>119</v>
      </c>
      <c r="K24" t="s">
        <v>120</v>
      </c>
      <c r="L24" t="s">
        <v>120</v>
      </c>
      <c r="M24" t="s">
        <v>118</v>
      </c>
      <c r="N24" t="s">
        <v>118</v>
      </c>
    </row>
    <row r="25" spans="1:14" x14ac:dyDescent="0.25">
      <c r="D25" t="s">
        <v>32</v>
      </c>
      <c r="E25" t="s">
        <v>121</v>
      </c>
      <c r="G25" t="s">
        <v>117</v>
      </c>
      <c r="H25" t="s">
        <v>118</v>
      </c>
      <c r="J25" t="s">
        <v>122</v>
      </c>
      <c r="K25" t="s">
        <v>123</v>
      </c>
      <c r="L25" t="s">
        <v>123</v>
      </c>
      <c r="M25" t="s">
        <v>118</v>
      </c>
      <c r="N25" t="s">
        <v>118</v>
      </c>
    </row>
    <row r="26" spans="1:14" x14ac:dyDescent="0.25">
      <c r="D26" t="s">
        <v>33</v>
      </c>
      <c r="E26" t="s">
        <v>124</v>
      </c>
      <c r="G26" t="s">
        <v>117</v>
      </c>
      <c r="H26" t="s">
        <v>118</v>
      </c>
      <c r="J26" t="s">
        <v>122</v>
      </c>
      <c r="K26" t="s">
        <v>123</v>
      </c>
      <c r="L26" t="s">
        <v>123</v>
      </c>
      <c r="M26" t="s">
        <v>118</v>
      </c>
      <c r="N26" t="s">
        <v>118</v>
      </c>
    </row>
    <row r="27" spans="1:14" x14ac:dyDescent="0.25">
      <c r="D27" t="s">
        <v>19</v>
      </c>
      <c r="E27" t="s">
        <v>125</v>
      </c>
      <c r="G27" t="s">
        <v>117</v>
      </c>
      <c r="H27" t="s">
        <v>118</v>
      </c>
      <c r="J27" t="s">
        <v>122</v>
      </c>
      <c r="K27" t="s">
        <v>126</v>
      </c>
      <c r="L27" t="s">
        <v>126</v>
      </c>
      <c r="M27" t="s">
        <v>118</v>
      </c>
      <c r="N27" t="s">
        <v>118</v>
      </c>
    </row>
    <row r="28" spans="1:14" x14ac:dyDescent="0.25">
      <c r="D28" t="s">
        <v>20</v>
      </c>
      <c r="E28" t="s">
        <v>127</v>
      </c>
      <c r="G28" t="s">
        <v>117</v>
      </c>
      <c r="H28" t="s">
        <v>118</v>
      </c>
      <c r="J28" t="s">
        <v>122</v>
      </c>
      <c r="K28" t="s">
        <v>128</v>
      </c>
      <c r="L28" t="s">
        <v>128</v>
      </c>
      <c r="M28" t="s">
        <v>118</v>
      </c>
      <c r="N28" t="s">
        <v>118</v>
      </c>
    </row>
    <row r="29" spans="1:14" x14ac:dyDescent="0.25">
      <c r="D29" t="s">
        <v>21</v>
      </c>
      <c r="E29" t="s">
        <v>129</v>
      </c>
      <c r="G29" t="s">
        <v>117</v>
      </c>
      <c r="H29" t="s">
        <v>118</v>
      </c>
      <c r="J29" t="s">
        <v>122</v>
      </c>
      <c r="K29" t="s">
        <v>123</v>
      </c>
      <c r="L29" t="s">
        <v>123</v>
      </c>
      <c r="M29" t="s">
        <v>118</v>
      </c>
      <c r="N29" t="s">
        <v>118</v>
      </c>
    </row>
    <row r="30" spans="1:14" x14ac:dyDescent="0.25">
      <c r="D30" t="s">
        <v>34</v>
      </c>
      <c r="E30" t="s">
        <v>130</v>
      </c>
      <c r="G30" t="s">
        <v>117</v>
      </c>
      <c r="H30" t="s">
        <v>118</v>
      </c>
      <c r="J30" t="s">
        <v>122</v>
      </c>
      <c r="K30" t="s">
        <v>126</v>
      </c>
      <c r="L30" t="s">
        <v>126</v>
      </c>
      <c r="M30" t="s">
        <v>118</v>
      </c>
      <c r="N30" t="s">
        <v>118</v>
      </c>
    </row>
    <row r="31" spans="1:14" x14ac:dyDescent="0.25">
      <c r="D31" t="s">
        <v>35</v>
      </c>
      <c r="E31" t="s">
        <v>131</v>
      </c>
      <c r="G31" t="s">
        <v>117</v>
      </c>
      <c r="H31" t="s">
        <v>118</v>
      </c>
      <c r="J31" t="s">
        <v>122</v>
      </c>
      <c r="K31" t="s">
        <v>126</v>
      </c>
      <c r="L31" t="s">
        <v>126</v>
      </c>
      <c r="M31" t="s">
        <v>118</v>
      </c>
      <c r="N31" t="s">
        <v>118</v>
      </c>
    </row>
    <row r="32" spans="1:14" x14ac:dyDescent="0.25">
      <c r="D32" t="s">
        <v>36</v>
      </c>
      <c r="E32" t="s">
        <v>132</v>
      </c>
      <c r="G32" t="s">
        <v>117</v>
      </c>
      <c r="H32" t="s">
        <v>118</v>
      </c>
      <c r="J32" t="s">
        <v>122</v>
      </c>
      <c r="K32" t="s">
        <v>133</v>
      </c>
      <c r="L32" t="s">
        <v>133</v>
      </c>
      <c r="M32" t="s">
        <v>118</v>
      </c>
      <c r="N32" t="s">
        <v>118</v>
      </c>
    </row>
    <row r="33" spans="1:14" x14ac:dyDescent="0.25">
      <c r="D33" t="s">
        <v>25</v>
      </c>
      <c r="E33" t="s">
        <v>134</v>
      </c>
      <c r="G33" t="s">
        <v>117</v>
      </c>
      <c r="H33" t="s">
        <v>118</v>
      </c>
      <c r="J33" t="s">
        <v>122</v>
      </c>
      <c r="K33" t="s">
        <v>128</v>
      </c>
      <c r="L33" t="s">
        <v>128</v>
      </c>
      <c r="M33" t="s">
        <v>118</v>
      </c>
      <c r="N33" t="s">
        <v>118</v>
      </c>
    </row>
    <row r="34" spans="1:14" x14ac:dyDescent="0.25">
      <c r="D34" t="s">
        <v>27</v>
      </c>
      <c r="E34" t="s">
        <v>135</v>
      </c>
      <c r="G34" t="s">
        <v>117</v>
      </c>
      <c r="H34" t="s">
        <v>118</v>
      </c>
      <c r="J34" t="s">
        <v>122</v>
      </c>
      <c r="K34" t="s">
        <v>136</v>
      </c>
      <c r="L34" t="s">
        <v>136</v>
      </c>
      <c r="M34" t="s">
        <v>118</v>
      </c>
      <c r="N34" t="s">
        <v>118</v>
      </c>
    </row>
    <row r="35" spans="1:14" x14ac:dyDescent="0.25">
      <c r="D35" t="s">
        <v>28</v>
      </c>
      <c r="E35" t="s">
        <v>137</v>
      </c>
      <c r="G35" t="s">
        <v>117</v>
      </c>
      <c r="H35" t="s">
        <v>118</v>
      </c>
      <c r="J35" t="s">
        <v>122</v>
      </c>
      <c r="K35" t="s">
        <v>138</v>
      </c>
      <c r="L35" t="s">
        <v>138</v>
      </c>
      <c r="M35" t="s">
        <v>118</v>
      </c>
      <c r="N35" t="s">
        <v>118</v>
      </c>
    </row>
    <row r="36" spans="1:14" x14ac:dyDescent="0.25">
      <c r="A36" t="s">
        <v>330</v>
      </c>
    </row>
    <row r="37" spans="1:14" x14ac:dyDescent="0.25">
      <c r="A37" t="s">
        <v>487</v>
      </c>
    </row>
    <row r="38" spans="1:14" x14ac:dyDescent="0.25">
      <c r="A38" s="2" t="s">
        <v>139</v>
      </c>
      <c r="B38" t="s">
        <v>140</v>
      </c>
      <c r="C38" s="2" t="s">
        <v>93</v>
      </c>
    </row>
    <row r="39" spans="1:14" x14ac:dyDescent="0.25">
      <c r="A39" s="2" t="s">
        <v>139</v>
      </c>
      <c r="B39" t="s">
        <v>141</v>
      </c>
      <c r="C39" t="b">
        <v>0</v>
      </c>
    </row>
    <row r="40" spans="1:14" x14ac:dyDescent="0.25">
      <c r="A40" s="2" t="s">
        <v>139</v>
      </c>
      <c r="B40" t="s">
        <v>142</v>
      </c>
      <c r="C40" s="2" t="s">
        <v>143</v>
      </c>
    </row>
    <row r="41" spans="1:14" x14ac:dyDescent="0.25">
      <c r="A41" s="2" t="s">
        <v>139</v>
      </c>
      <c r="B41" t="s">
        <v>144</v>
      </c>
      <c r="C41" t="b">
        <v>0</v>
      </c>
    </row>
    <row r="42" spans="1:14" x14ac:dyDescent="0.25">
      <c r="A42" s="2" t="s">
        <v>139</v>
      </c>
      <c r="B42" t="s">
        <v>145</v>
      </c>
      <c r="C42" t="b">
        <v>0</v>
      </c>
    </row>
    <row r="43" spans="1:14" x14ac:dyDescent="0.25">
      <c r="A43" s="2" t="s">
        <v>139</v>
      </c>
      <c r="B43" t="s">
        <v>146</v>
      </c>
      <c r="C43" t="b">
        <v>0</v>
      </c>
    </row>
    <row r="44" spans="1:14" x14ac:dyDescent="0.25">
      <c r="A44" s="2" t="s">
        <v>139</v>
      </c>
      <c r="B44" t="s">
        <v>147</v>
      </c>
      <c r="C44" t="b">
        <v>0</v>
      </c>
    </row>
    <row r="45" spans="1:14" x14ac:dyDescent="0.25">
      <c r="A45" s="2" t="s">
        <v>9</v>
      </c>
      <c r="B45" t="s">
        <v>148</v>
      </c>
      <c r="C45" t="b">
        <v>1</v>
      </c>
    </row>
    <row r="46" spans="1:14" x14ac:dyDescent="0.25">
      <c r="A46" s="2" t="s">
        <v>9</v>
      </c>
      <c r="B46" t="s">
        <v>149</v>
      </c>
      <c r="C46" s="2" t="s">
        <v>150</v>
      </c>
    </row>
    <row r="47" spans="1:14" x14ac:dyDescent="0.25">
      <c r="A47" s="2" t="s">
        <v>9</v>
      </c>
      <c r="B47" t="s">
        <v>155</v>
      </c>
      <c r="C47" s="2" t="s">
        <v>513</v>
      </c>
    </row>
    <row r="48" spans="1:14" x14ac:dyDescent="0.25">
      <c r="A48" s="2" t="s">
        <v>14</v>
      </c>
      <c r="B48" t="s">
        <v>148</v>
      </c>
      <c r="C48" t="b">
        <v>0</v>
      </c>
    </row>
    <row r="49" spans="1:3" x14ac:dyDescent="0.25">
      <c r="A49" s="2" t="s">
        <v>14</v>
      </c>
      <c r="B49" t="s">
        <v>149</v>
      </c>
      <c r="C49" s="2" t="s">
        <v>151</v>
      </c>
    </row>
    <row r="50" spans="1:3" x14ac:dyDescent="0.25">
      <c r="A50" s="2" t="s">
        <v>14</v>
      </c>
      <c r="B50" t="s">
        <v>152</v>
      </c>
      <c r="C50">
        <v>9.14</v>
      </c>
    </row>
    <row r="51" spans="1:3" x14ac:dyDescent="0.25">
      <c r="A51" s="2" t="s">
        <v>14</v>
      </c>
      <c r="B51" t="s">
        <v>155</v>
      </c>
      <c r="C51" s="2" t="s">
        <v>513</v>
      </c>
    </row>
    <row r="52" spans="1:3" x14ac:dyDescent="0.25">
      <c r="A52" s="2" t="s">
        <v>11</v>
      </c>
      <c r="B52" t="s">
        <v>148</v>
      </c>
      <c r="C52" t="b">
        <v>0</v>
      </c>
    </row>
    <row r="53" spans="1:3" x14ac:dyDescent="0.25">
      <c r="A53" s="2" t="s">
        <v>11</v>
      </c>
      <c r="B53" t="s">
        <v>149</v>
      </c>
      <c r="C53" s="2" t="s">
        <v>153</v>
      </c>
    </row>
    <row r="54" spans="1:3" x14ac:dyDescent="0.25">
      <c r="A54" s="2" t="s">
        <v>11</v>
      </c>
      <c r="B54" t="s">
        <v>152</v>
      </c>
      <c r="C54">
        <v>9.43</v>
      </c>
    </row>
    <row r="55" spans="1:3" x14ac:dyDescent="0.25">
      <c r="A55" s="2" t="s">
        <v>11</v>
      </c>
      <c r="B55" t="s">
        <v>155</v>
      </c>
      <c r="C55" s="2" t="s">
        <v>156</v>
      </c>
    </row>
    <row r="56" spans="1:3" x14ac:dyDescent="0.25">
      <c r="A56" s="2" t="s">
        <v>33</v>
      </c>
      <c r="B56" t="s">
        <v>148</v>
      </c>
      <c r="C56" t="b">
        <v>0</v>
      </c>
    </row>
    <row r="57" spans="1:3" x14ac:dyDescent="0.25">
      <c r="A57" s="2" t="s">
        <v>33</v>
      </c>
      <c r="B57" t="s">
        <v>149</v>
      </c>
      <c r="C57" s="2" t="s">
        <v>157</v>
      </c>
    </row>
    <row r="58" spans="1:3" x14ac:dyDescent="0.25">
      <c r="A58" s="2" t="s">
        <v>33</v>
      </c>
      <c r="B58" t="s">
        <v>154</v>
      </c>
      <c r="C58" s="2" t="s">
        <v>488</v>
      </c>
    </row>
    <row r="59" spans="1:3" x14ac:dyDescent="0.25">
      <c r="A59" s="2" t="s">
        <v>33</v>
      </c>
      <c r="B59" t="s">
        <v>152</v>
      </c>
      <c r="C59">
        <v>15.57</v>
      </c>
    </row>
    <row r="60" spans="1:3" x14ac:dyDescent="0.25">
      <c r="A60" s="2" t="s">
        <v>33</v>
      </c>
      <c r="B60" t="s">
        <v>155</v>
      </c>
      <c r="C60" s="2" t="s">
        <v>158</v>
      </c>
    </row>
    <row r="61" spans="1:3" x14ac:dyDescent="0.25">
      <c r="A61" s="2" t="s">
        <v>19</v>
      </c>
      <c r="B61" t="s">
        <v>148</v>
      </c>
      <c r="C61" t="b">
        <v>0</v>
      </c>
    </row>
    <row r="62" spans="1:3" x14ac:dyDescent="0.25">
      <c r="A62" s="2" t="s">
        <v>19</v>
      </c>
      <c r="B62" t="s">
        <v>149</v>
      </c>
      <c r="C62" s="2" t="s">
        <v>159</v>
      </c>
    </row>
    <row r="63" spans="1:3" x14ac:dyDescent="0.25">
      <c r="A63" s="2" t="s">
        <v>19</v>
      </c>
      <c r="B63" t="s">
        <v>154</v>
      </c>
      <c r="C63" s="2" t="s">
        <v>489</v>
      </c>
    </row>
    <row r="64" spans="1:3" x14ac:dyDescent="0.25">
      <c r="A64" s="2" t="s">
        <v>19</v>
      </c>
      <c r="B64" t="s">
        <v>152</v>
      </c>
      <c r="C64">
        <v>9.43</v>
      </c>
    </row>
    <row r="65" spans="1:3" x14ac:dyDescent="0.25">
      <c r="A65" s="2" t="s">
        <v>19</v>
      </c>
      <c r="B65" t="s">
        <v>155</v>
      </c>
      <c r="C65" s="2" t="s">
        <v>160</v>
      </c>
    </row>
    <row r="66" spans="1:3" x14ac:dyDescent="0.25">
      <c r="A66" s="2" t="s">
        <v>20</v>
      </c>
      <c r="B66" t="s">
        <v>148</v>
      </c>
      <c r="C66" t="b">
        <v>0</v>
      </c>
    </row>
    <row r="67" spans="1:3" x14ac:dyDescent="0.25">
      <c r="A67" s="2" t="s">
        <v>20</v>
      </c>
      <c r="B67" t="s">
        <v>149</v>
      </c>
      <c r="C67" s="2" t="s">
        <v>161</v>
      </c>
    </row>
    <row r="68" spans="1:3" x14ac:dyDescent="0.25">
      <c r="A68" s="2" t="s">
        <v>20</v>
      </c>
      <c r="B68" t="s">
        <v>154</v>
      </c>
      <c r="C68" s="2" t="s">
        <v>490</v>
      </c>
    </row>
    <row r="69" spans="1:3" x14ac:dyDescent="0.25">
      <c r="A69" s="2" t="s">
        <v>20</v>
      </c>
      <c r="B69" t="s">
        <v>152</v>
      </c>
      <c r="C69">
        <v>9.14</v>
      </c>
    </row>
    <row r="70" spans="1:3" x14ac:dyDescent="0.25">
      <c r="A70" s="2" t="s">
        <v>20</v>
      </c>
      <c r="B70" t="s">
        <v>155</v>
      </c>
      <c r="C70" s="2" t="s">
        <v>162</v>
      </c>
    </row>
    <row r="71" spans="1:3" x14ac:dyDescent="0.25">
      <c r="A71" s="2" t="s">
        <v>21</v>
      </c>
      <c r="B71" t="s">
        <v>148</v>
      </c>
      <c r="C71" t="b">
        <v>0</v>
      </c>
    </row>
    <row r="72" spans="1:3" x14ac:dyDescent="0.25">
      <c r="A72" s="2" t="s">
        <v>21</v>
      </c>
      <c r="B72" t="s">
        <v>149</v>
      </c>
      <c r="C72" s="2" t="s">
        <v>163</v>
      </c>
    </row>
    <row r="73" spans="1:3" x14ac:dyDescent="0.25">
      <c r="A73" s="2" t="s">
        <v>21</v>
      </c>
      <c r="B73" t="s">
        <v>154</v>
      </c>
      <c r="C73" s="2" t="s">
        <v>491</v>
      </c>
    </row>
    <row r="74" spans="1:3" x14ac:dyDescent="0.25">
      <c r="A74" s="2" t="s">
        <v>21</v>
      </c>
      <c r="B74" t="s">
        <v>152</v>
      </c>
      <c r="C74">
        <v>16.14</v>
      </c>
    </row>
    <row r="75" spans="1:3" x14ac:dyDescent="0.25">
      <c r="A75" s="2" t="s">
        <v>21</v>
      </c>
      <c r="B75" t="s">
        <v>155</v>
      </c>
      <c r="C75" s="2" t="s">
        <v>164</v>
      </c>
    </row>
    <row r="76" spans="1:3" x14ac:dyDescent="0.25">
      <c r="A76" s="2" t="s">
        <v>34</v>
      </c>
      <c r="B76" t="s">
        <v>148</v>
      </c>
      <c r="C76" t="b">
        <v>0</v>
      </c>
    </row>
    <row r="77" spans="1:3" x14ac:dyDescent="0.25">
      <c r="A77" s="2" t="s">
        <v>34</v>
      </c>
      <c r="B77" t="s">
        <v>149</v>
      </c>
      <c r="C77" s="2" t="s">
        <v>165</v>
      </c>
    </row>
    <row r="78" spans="1:3" x14ac:dyDescent="0.25">
      <c r="A78" s="2" t="s">
        <v>34</v>
      </c>
      <c r="B78" t="s">
        <v>154</v>
      </c>
      <c r="C78" s="2" t="s">
        <v>492</v>
      </c>
    </row>
    <row r="79" spans="1:3" x14ac:dyDescent="0.25">
      <c r="A79" s="2" t="s">
        <v>34</v>
      </c>
      <c r="B79" t="s">
        <v>152</v>
      </c>
      <c r="C79">
        <v>9.43</v>
      </c>
    </row>
    <row r="80" spans="1:3" x14ac:dyDescent="0.25">
      <c r="A80" s="2" t="s">
        <v>34</v>
      </c>
      <c r="B80" t="s">
        <v>155</v>
      </c>
      <c r="C80" s="2" t="s">
        <v>160</v>
      </c>
    </row>
    <row r="81" spans="1:3" x14ac:dyDescent="0.25">
      <c r="A81" s="2" t="s">
        <v>35</v>
      </c>
      <c r="B81" t="s">
        <v>148</v>
      </c>
      <c r="C81" t="b">
        <v>0</v>
      </c>
    </row>
    <row r="82" spans="1:3" x14ac:dyDescent="0.25">
      <c r="A82" s="2" t="s">
        <v>35</v>
      </c>
      <c r="B82" t="s">
        <v>149</v>
      </c>
      <c r="C82" s="2" t="s">
        <v>166</v>
      </c>
    </row>
    <row r="83" spans="1:3" x14ac:dyDescent="0.25">
      <c r="A83" s="2" t="s">
        <v>35</v>
      </c>
      <c r="B83" t="s">
        <v>154</v>
      </c>
      <c r="C83" s="2" t="s">
        <v>493</v>
      </c>
    </row>
    <row r="84" spans="1:3" x14ac:dyDescent="0.25">
      <c r="A84" s="2" t="s">
        <v>35</v>
      </c>
      <c r="B84" t="s">
        <v>152</v>
      </c>
      <c r="C84">
        <v>9.43</v>
      </c>
    </row>
    <row r="85" spans="1:3" x14ac:dyDescent="0.25">
      <c r="A85" s="2" t="s">
        <v>35</v>
      </c>
      <c r="B85" t="s">
        <v>155</v>
      </c>
      <c r="C85" s="2" t="s">
        <v>160</v>
      </c>
    </row>
    <row r="86" spans="1:3" x14ac:dyDescent="0.25">
      <c r="A86" s="2" t="s">
        <v>36</v>
      </c>
      <c r="B86" t="s">
        <v>148</v>
      </c>
      <c r="C86" t="b">
        <v>0</v>
      </c>
    </row>
    <row r="87" spans="1:3" x14ac:dyDescent="0.25">
      <c r="A87" s="2" t="s">
        <v>36</v>
      </c>
      <c r="B87" t="s">
        <v>149</v>
      </c>
      <c r="C87" s="2" t="s">
        <v>167</v>
      </c>
    </row>
    <row r="88" spans="1:3" x14ac:dyDescent="0.25">
      <c r="A88" s="2" t="s">
        <v>36</v>
      </c>
      <c r="B88" t="s">
        <v>154</v>
      </c>
      <c r="C88" s="2" t="s">
        <v>494</v>
      </c>
    </row>
    <row r="89" spans="1:3" x14ac:dyDescent="0.25">
      <c r="A89" s="2" t="s">
        <v>36</v>
      </c>
      <c r="B89" t="s">
        <v>152</v>
      </c>
      <c r="C89">
        <v>9.43</v>
      </c>
    </row>
    <row r="90" spans="1:3" x14ac:dyDescent="0.25">
      <c r="A90" s="2" t="s">
        <v>36</v>
      </c>
      <c r="B90" t="s">
        <v>155</v>
      </c>
      <c r="C90" s="2" t="s">
        <v>160</v>
      </c>
    </row>
    <row r="91" spans="1:3" x14ac:dyDescent="0.25">
      <c r="A91" s="2" t="s">
        <v>25</v>
      </c>
      <c r="B91" t="s">
        <v>148</v>
      </c>
      <c r="C91" t="b">
        <v>0</v>
      </c>
    </row>
    <row r="92" spans="1:3" x14ac:dyDescent="0.25">
      <c r="A92" s="2" t="s">
        <v>25</v>
      </c>
      <c r="B92" t="s">
        <v>149</v>
      </c>
      <c r="C92" s="2" t="s">
        <v>168</v>
      </c>
    </row>
    <row r="93" spans="1:3" x14ac:dyDescent="0.25">
      <c r="A93" s="2" t="s">
        <v>25</v>
      </c>
      <c r="B93" t="s">
        <v>154</v>
      </c>
      <c r="C93" s="2" t="s">
        <v>495</v>
      </c>
    </row>
    <row r="94" spans="1:3" x14ac:dyDescent="0.25">
      <c r="A94" s="2" t="s">
        <v>25</v>
      </c>
      <c r="B94" t="s">
        <v>152</v>
      </c>
      <c r="C94">
        <v>10</v>
      </c>
    </row>
    <row r="95" spans="1:3" x14ac:dyDescent="0.25">
      <c r="A95" s="2" t="s">
        <v>25</v>
      </c>
      <c r="B95" t="s">
        <v>155</v>
      </c>
      <c r="C95" s="2" t="s">
        <v>169</v>
      </c>
    </row>
    <row r="96" spans="1:3" x14ac:dyDescent="0.25">
      <c r="A96" s="2" t="s">
        <v>27</v>
      </c>
      <c r="B96" t="s">
        <v>148</v>
      </c>
      <c r="C96" t="b">
        <v>0</v>
      </c>
    </row>
    <row r="97" spans="1:3" x14ac:dyDescent="0.25">
      <c r="A97" s="2" t="s">
        <v>27</v>
      </c>
      <c r="B97" t="s">
        <v>149</v>
      </c>
      <c r="C97" s="2" t="s">
        <v>170</v>
      </c>
    </row>
    <row r="98" spans="1:3" x14ac:dyDescent="0.25">
      <c r="A98" s="2" t="s">
        <v>27</v>
      </c>
      <c r="B98" t="s">
        <v>154</v>
      </c>
      <c r="C98" s="2" t="s">
        <v>496</v>
      </c>
    </row>
    <row r="99" spans="1:3" x14ac:dyDescent="0.25">
      <c r="A99" s="2" t="s">
        <v>27</v>
      </c>
      <c r="B99" t="s">
        <v>152</v>
      </c>
      <c r="C99">
        <v>20.71</v>
      </c>
    </row>
    <row r="100" spans="1:3" x14ac:dyDescent="0.25">
      <c r="A100" s="2" t="s">
        <v>27</v>
      </c>
      <c r="B100" t="s">
        <v>155</v>
      </c>
      <c r="C100" s="2" t="s">
        <v>158</v>
      </c>
    </row>
    <row r="101" spans="1:3" x14ac:dyDescent="0.25">
      <c r="A101" s="2" t="s">
        <v>28</v>
      </c>
      <c r="B101" t="s">
        <v>148</v>
      </c>
      <c r="C101" t="b">
        <v>0</v>
      </c>
    </row>
    <row r="102" spans="1:3" x14ac:dyDescent="0.25">
      <c r="A102" s="2" t="s">
        <v>28</v>
      </c>
      <c r="B102" t="s">
        <v>149</v>
      </c>
      <c r="C102" s="2" t="s">
        <v>171</v>
      </c>
    </row>
    <row r="103" spans="1:3" x14ac:dyDescent="0.25">
      <c r="A103" s="2" t="s">
        <v>28</v>
      </c>
      <c r="B103" t="s">
        <v>154</v>
      </c>
      <c r="C103" s="2" t="s">
        <v>497</v>
      </c>
    </row>
    <row r="104" spans="1:3" x14ac:dyDescent="0.25">
      <c r="A104" s="2" t="s">
        <v>28</v>
      </c>
      <c r="B104" t="s">
        <v>152</v>
      </c>
      <c r="C104">
        <v>18.43</v>
      </c>
    </row>
    <row r="105" spans="1:3" x14ac:dyDescent="0.25">
      <c r="A105" s="2" t="s">
        <v>28</v>
      </c>
      <c r="B105" t="s">
        <v>155</v>
      </c>
      <c r="C105" s="2" t="s">
        <v>513</v>
      </c>
    </row>
    <row r="106" spans="1:3" x14ac:dyDescent="0.25">
      <c r="A106" s="2" t="s">
        <v>21</v>
      </c>
      <c r="B106" t="s">
        <v>172</v>
      </c>
      <c r="C106" s="2" t="s">
        <v>173</v>
      </c>
    </row>
    <row r="107" spans="1:3" x14ac:dyDescent="0.25">
      <c r="A107" s="2" t="s">
        <v>21</v>
      </c>
      <c r="B107" t="s">
        <v>174</v>
      </c>
      <c r="C107">
        <v>3</v>
      </c>
    </row>
    <row r="108" spans="1:3" x14ac:dyDescent="0.25">
      <c r="A108" s="2" t="s">
        <v>21</v>
      </c>
      <c r="B108" t="s">
        <v>175</v>
      </c>
      <c r="C108">
        <v>1</v>
      </c>
    </row>
    <row r="109" spans="1:3" x14ac:dyDescent="0.25">
      <c r="A109" s="2" t="s">
        <v>21</v>
      </c>
      <c r="B109" t="s">
        <v>176</v>
      </c>
      <c r="C109">
        <v>1</v>
      </c>
    </row>
    <row r="110" spans="1:3" x14ac:dyDescent="0.25">
      <c r="A110" s="2" t="s">
        <v>21</v>
      </c>
      <c r="B110" t="s">
        <v>177</v>
      </c>
      <c r="C110">
        <v>7039480</v>
      </c>
    </row>
    <row r="111" spans="1:3" x14ac:dyDescent="0.25">
      <c r="A111" s="2" t="s">
        <v>21</v>
      </c>
      <c r="B111" t="s">
        <v>178</v>
      </c>
      <c r="C111">
        <v>5</v>
      </c>
    </row>
    <row r="112" spans="1:3" x14ac:dyDescent="0.25">
      <c r="A112" s="2" t="s">
        <v>21</v>
      </c>
      <c r="B112" t="s">
        <v>179</v>
      </c>
      <c r="C112">
        <v>50</v>
      </c>
    </row>
    <row r="113" spans="1:14" x14ac:dyDescent="0.25">
      <c r="A113" s="2" t="s">
        <v>21</v>
      </c>
      <c r="B113" t="s">
        <v>180</v>
      </c>
      <c r="C113">
        <v>8711167</v>
      </c>
    </row>
    <row r="114" spans="1:14" x14ac:dyDescent="0.25">
      <c r="A114" s="2" t="s">
        <v>21</v>
      </c>
      <c r="B114" t="s">
        <v>181</v>
      </c>
      <c r="C114">
        <v>2</v>
      </c>
    </row>
    <row r="115" spans="1:14" x14ac:dyDescent="0.25">
      <c r="A115" s="2" t="s">
        <v>21</v>
      </c>
      <c r="B115" t="s">
        <v>182</v>
      </c>
      <c r="C115">
        <v>8109667</v>
      </c>
    </row>
    <row r="116" spans="1:14" x14ac:dyDescent="0.25">
      <c r="A116" s="2" t="s">
        <v>139</v>
      </c>
      <c r="B116" t="s">
        <v>183</v>
      </c>
      <c r="C116" t="b">
        <v>0</v>
      </c>
    </row>
    <row r="117" spans="1:14" x14ac:dyDescent="0.25">
      <c r="A117" s="2" t="s">
        <v>139</v>
      </c>
      <c r="B117" t="s">
        <v>184</v>
      </c>
      <c r="C117" t="b">
        <v>1</v>
      </c>
    </row>
    <row r="118" spans="1:14" x14ac:dyDescent="0.25">
      <c r="A118" s="2" t="s">
        <v>139</v>
      </c>
      <c r="B118" t="s">
        <v>185</v>
      </c>
      <c r="C118" t="b">
        <v>1</v>
      </c>
    </row>
    <row r="119" spans="1:14" x14ac:dyDescent="0.25">
      <c r="A119" s="2" t="s">
        <v>139</v>
      </c>
      <c r="B119" t="s">
        <v>186</v>
      </c>
      <c r="C119">
        <v>0</v>
      </c>
    </row>
    <row r="120" spans="1:14" x14ac:dyDescent="0.25">
      <c r="A120" s="2" t="s">
        <v>139</v>
      </c>
      <c r="B120" t="s">
        <v>187</v>
      </c>
      <c r="C120">
        <v>-2</v>
      </c>
    </row>
    <row r="121" spans="1:14" x14ac:dyDescent="0.25">
      <c r="A121" s="2" t="s">
        <v>139</v>
      </c>
      <c r="B121" t="s">
        <v>188</v>
      </c>
      <c r="C121">
        <v>1</v>
      </c>
    </row>
    <row r="122" spans="1:14" x14ac:dyDescent="0.25">
      <c r="A122" s="2" t="s">
        <v>139</v>
      </c>
      <c r="B122" t="s">
        <v>192</v>
      </c>
      <c r="C122">
        <v>100</v>
      </c>
    </row>
    <row r="123" spans="1:14" x14ac:dyDescent="0.25">
      <c r="A123" t="s">
        <v>498</v>
      </c>
    </row>
    <row r="124" spans="1:14" x14ac:dyDescent="0.25">
      <c r="A124" t="s">
        <v>509</v>
      </c>
    </row>
    <row r="125" spans="1:14" x14ac:dyDescent="0.25">
      <c r="D125" t="s">
        <v>14</v>
      </c>
      <c r="E125" t="s">
        <v>117</v>
      </c>
      <c r="G125" t="s">
        <v>118</v>
      </c>
      <c r="H125" t="s">
        <v>118</v>
      </c>
      <c r="J125" t="s">
        <v>119</v>
      </c>
      <c r="K125" t="s">
        <v>120</v>
      </c>
      <c r="L125" t="s">
        <v>120</v>
      </c>
      <c r="M125" t="s">
        <v>118</v>
      </c>
      <c r="N125" t="s">
        <v>118</v>
      </c>
    </row>
    <row r="126" spans="1:14" x14ac:dyDescent="0.25">
      <c r="D126" t="s">
        <v>72</v>
      </c>
      <c r="E126" t="s">
        <v>121</v>
      </c>
      <c r="G126" t="s">
        <v>117</v>
      </c>
      <c r="H126" t="s">
        <v>118</v>
      </c>
      <c r="J126" t="s">
        <v>122</v>
      </c>
      <c r="K126" t="s">
        <v>200</v>
      </c>
      <c r="L126" t="s">
        <v>200</v>
      </c>
      <c r="M126" t="s">
        <v>118</v>
      </c>
      <c r="N126" t="s">
        <v>118</v>
      </c>
    </row>
    <row r="127" spans="1:14" x14ac:dyDescent="0.25">
      <c r="D127" t="s">
        <v>76</v>
      </c>
      <c r="E127" t="s">
        <v>124</v>
      </c>
      <c r="G127" t="s">
        <v>117</v>
      </c>
      <c r="H127" t="s">
        <v>118</v>
      </c>
      <c r="J127" t="s">
        <v>122</v>
      </c>
      <c r="K127" t="s">
        <v>128</v>
      </c>
      <c r="L127" t="s">
        <v>128</v>
      </c>
      <c r="M127" t="s">
        <v>118</v>
      </c>
      <c r="N127" t="s">
        <v>118</v>
      </c>
    </row>
    <row r="128" spans="1:14" x14ac:dyDescent="0.25">
      <c r="D128" t="s">
        <v>77</v>
      </c>
      <c r="E128" t="s">
        <v>125</v>
      </c>
      <c r="G128" t="s">
        <v>117</v>
      </c>
      <c r="H128" t="s">
        <v>118</v>
      </c>
      <c r="J128" t="s">
        <v>122</v>
      </c>
      <c r="K128" t="s">
        <v>201</v>
      </c>
      <c r="L128" t="s">
        <v>201</v>
      </c>
      <c r="M128" t="s">
        <v>118</v>
      </c>
      <c r="N128" t="s">
        <v>118</v>
      </c>
    </row>
    <row r="129" spans="1:14" x14ac:dyDescent="0.25">
      <c r="D129" t="s">
        <v>78</v>
      </c>
      <c r="E129" t="s">
        <v>127</v>
      </c>
      <c r="G129" t="s">
        <v>117</v>
      </c>
      <c r="H129" t="s">
        <v>118</v>
      </c>
      <c r="J129" t="s">
        <v>122</v>
      </c>
      <c r="K129" t="s">
        <v>202</v>
      </c>
      <c r="L129" t="s">
        <v>202</v>
      </c>
      <c r="M129" t="s">
        <v>118</v>
      </c>
      <c r="N129" t="s">
        <v>118</v>
      </c>
    </row>
    <row r="130" spans="1:14" x14ac:dyDescent="0.25">
      <c r="D130" t="s">
        <v>79</v>
      </c>
      <c r="E130" t="s">
        <v>129</v>
      </c>
      <c r="G130" t="s">
        <v>117</v>
      </c>
      <c r="H130" t="s">
        <v>118</v>
      </c>
      <c r="J130" t="s">
        <v>122</v>
      </c>
      <c r="K130" t="s">
        <v>203</v>
      </c>
      <c r="L130" t="s">
        <v>203</v>
      </c>
      <c r="M130" t="s">
        <v>118</v>
      </c>
      <c r="N130" t="s">
        <v>118</v>
      </c>
    </row>
    <row r="131" spans="1:14" x14ac:dyDescent="0.25">
      <c r="D131" t="s">
        <v>80</v>
      </c>
      <c r="E131" t="s">
        <v>130</v>
      </c>
      <c r="G131" t="s">
        <v>117</v>
      </c>
      <c r="H131" t="s">
        <v>118</v>
      </c>
      <c r="J131" t="s">
        <v>122</v>
      </c>
      <c r="K131" t="s">
        <v>201</v>
      </c>
      <c r="L131" t="s">
        <v>201</v>
      </c>
      <c r="M131" t="s">
        <v>118</v>
      </c>
      <c r="N131" t="s">
        <v>118</v>
      </c>
    </row>
    <row r="132" spans="1:14" x14ac:dyDescent="0.25">
      <c r="D132" t="s">
        <v>27</v>
      </c>
      <c r="E132" t="s">
        <v>131</v>
      </c>
      <c r="G132" t="s">
        <v>117</v>
      </c>
      <c r="H132" t="s">
        <v>118</v>
      </c>
      <c r="J132" t="s">
        <v>122</v>
      </c>
      <c r="K132" t="s">
        <v>136</v>
      </c>
      <c r="L132" t="s">
        <v>136</v>
      </c>
      <c r="M132" t="s">
        <v>118</v>
      </c>
      <c r="N132" t="s">
        <v>118</v>
      </c>
    </row>
    <row r="133" spans="1:14" x14ac:dyDescent="0.25">
      <c r="A133" t="s">
        <v>510</v>
      </c>
    </row>
    <row r="134" spans="1:14" x14ac:dyDescent="0.25">
      <c r="A134" t="s">
        <v>499</v>
      </c>
    </row>
    <row r="135" spans="1:14" x14ac:dyDescent="0.25">
      <c r="A135" s="2" t="s">
        <v>139</v>
      </c>
      <c r="B135" t="s">
        <v>140</v>
      </c>
      <c r="C135" s="2" t="s">
        <v>94</v>
      </c>
    </row>
    <row r="136" spans="1:14" x14ac:dyDescent="0.25">
      <c r="A136" s="2" t="s">
        <v>139</v>
      </c>
      <c r="B136" t="s">
        <v>141</v>
      </c>
      <c r="C136" t="b">
        <v>0</v>
      </c>
    </row>
    <row r="137" spans="1:14" x14ac:dyDescent="0.25">
      <c r="A137" s="2" t="s">
        <v>139</v>
      </c>
      <c r="B137" t="s">
        <v>142</v>
      </c>
      <c r="C137" s="2" t="s">
        <v>143</v>
      </c>
    </row>
    <row r="138" spans="1:14" x14ac:dyDescent="0.25">
      <c r="A138" s="2" t="s">
        <v>139</v>
      </c>
      <c r="B138" t="s">
        <v>144</v>
      </c>
      <c r="C138" t="b">
        <v>0</v>
      </c>
    </row>
    <row r="139" spans="1:14" x14ac:dyDescent="0.25">
      <c r="A139" s="2" t="s">
        <v>139</v>
      </c>
      <c r="B139" t="s">
        <v>145</v>
      </c>
      <c r="C139" t="b">
        <v>0</v>
      </c>
    </row>
    <row r="140" spans="1:14" x14ac:dyDescent="0.25">
      <c r="A140" s="2" t="s">
        <v>139</v>
      </c>
      <c r="B140" t="s">
        <v>146</v>
      </c>
      <c r="C140" t="b">
        <v>0</v>
      </c>
    </row>
    <row r="141" spans="1:14" x14ac:dyDescent="0.25">
      <c r="A141" s="2" t="s">
        <v>139</v>
      </c>
      <c r="B141" t="s">
        <v>147</v>
      </c>
      <c r="C141" t="b">
        <v>0</v>
      </c>
    </row>
    <row r="142" spans="1:14" x14ac:dyDescent="0.25">
      <c r="A142" s="2" t="s">
        <v>9</v>
      </c>
      <c r="B142" t="s">
        <v>148</v>
      </c>
      <c r="C142" t="b">
        <v>1</v>
      </c>
    </row>
    <row r="143" spans="1:14" x14ac:dyDescent="0.25">
      <c r="A143" s="2" t="s">
        <v>9</v>
      </c>
      <c r="B143" t="s">
        <v>149</v>
      </c>
      <c r="C143" s="2" t="s">
        <v>150</v>
      </c>
    </row>
    <row r="144" spans="1:14" x14ac:dyDescent="0.25">
      <c r="A144" s="2" t="s">
        <v>9</v>
      </c>
      <c r="B144" t="s">
        <v>155</v>
      </c>
      <c r="C144" s="2" t="s">
        <v>513</v>
      </c>
    </row>
    <row r="145" spans="1:3" x14ac:dyDescent="0.25">
      <c r="A145" s="2" t="s">
        <v>14</v>
      </c>
      <c r="B145" t="s">
        <v>148</v>
      </c>
      <c r="C145" t="b">
        <v>0</v>
      </c>
    </row>
    <row r="146" spans="1:3" x14ac:dyDescent="0.25">
      <c r="A146" s="2" t="s">
        <v>14</v>
      </c>
      <c r="B146" t="s">
        <v>149</v>
      </c>
      <c r="C146" s="2" t="s">
        <v>151</v>
      </c>
    </row>
    <row r="147" spans="1:3" x14ac:dyDescent="0.25">
      <c r="A147" s="2" t="s">
        <v>14</v>
      </c>
      <c r="B147" t="s">
        <v>152</v>
      </c>
      <c r="C147">
        <v>9.14</v>
      </c>
    </row>
    <row r="148" spans="1:3" x14ac:dyDescent="0.25">
      <c r="A148" s="2" t="s">
        <v>14</v>
      </c>
      <c r="B148" t="s">
        <v>155</v>
      </c>
      <c r="C148" s="2" t="s">
        <v>513</v>
      </c>
    </row>
    <row r="149" spans="1:3" x14ac:dyDescent="0.25">
      <c r="A149" s="2" t="s">
        <v>72</v>
      </c>
      <c r="B149" t="s">
        <v>148</v>
      </c>
      <c r="C149" t="b">
        <v>0</v>
      </c>
    </row>
    <row r="150" spans="1:3" x14ac:dyDescent="0.25">
      <c r="A150" s="2" t="s">
        <v>72</v>
      </c>
      <c r="B150" t="s">
        <v>149</v>
      </c>
      <c r="C150" s="2" t="s">
        <v>153</v>
      </c>
    </row>
    <row r="151" spans="1:3" x14ac:dyDescent="0.25">
      <c r="A151" s="2" t="s">
        <v>72</v>
      </c>
      <c r="B151" t="s">
        <v>154</v>
      </c>
      <c r="C151" s="2" t="s">
        <v>500</v>
      </c>
    </row>
    <row r="152" spans="1:3" x14ac:dyDescent="0.25">
      <c r="A152" s="2" t="s">
        <v>72</v>
      </c>
      <c r="B152" t="s">
        <v>152</v>
      </c>
      <c r="C152">
        <v>16.29</v>
      </c>
    </row>
    <row r="153" spans="1:3" x14ac:dyDescent="0.25">
      <c r="A153" s="2" t="s">
        <v>72</v>
      </c>
      <c r="B153" t="s">
        <v>155</v>
      </c>
      <c r="C153" s="2" t="s">
        <v>513</v>
      </c>
    </row>
    <row r="154" spans="1:3" x14ac:dyDescent="0.25">
      <c r="A154" s="2" t="s">
        <v>76</v>
      </c>
      <c r="B154" t="s">
        <v>148</v>
      </c>
      <c r="C154" t="b">
        <v>0</v>
      </c>
    </row>
    <row r="155" spans="1:3" x14ac:dyDescent="0.25">
      <c r="A155" s="2" t="s">
        <v>76</v>
      </c>
      <c r="B155" t="s">
        <v>149</v>
      </c>
      <c r="C155" s="2" t="s">
        <v>157</v>
      </c>
    </row>
    <row r="156" spans="1:3" x14ac:dyDescent="0.25">
      <c r="A156" s="2" t="s">
        <v>76</v>
      </c>
      <c r="B156" t="s">
        <v>154</v>
      </c>
      <c r="C156" s="2" t="s">
        <v>501</v>
      </c>
    </row>
    <row r="157" spans="1:3" x14ac:dyDescent="0.25">
      <c r="A157" s="2" t="s">
        <v>76</v>
      </c>
      <c r="B157" t="s">
        <v>152</v>
      </c>
      <c r="C157">
        <v>15.43</v>
      </c>
    </row>
    <row r="158" spans="1:3" x14ac:dyDescent="0.25">
      <c r="A158" s="2" t="s">
        <v>76</v>
      </c>
      <c r="B158" t="s">
        <v>155</v>
      </c>
      <c r="C158" s="2" t="s">
        <v>513</v>
      </c>
    </row>
    <row r="159" spans="1:3" x14ac:dyDescent="0.25">
      <c r="A159" s="2" t="s">
        <v>77</v>
      </c>
      <c r="B159" t="s">
        <v>148</v>
      </c>
      <c r="C159" t="b">
        <v>0</v>
      </c>
    </row>
    <row r="160" spans="1:3" x14ac:dyDescent="0.25">
      <c r="A160" s="2" t="s">
        <v>77</v>
      </c>
      <c r="B160" t="s">
        <v>149</v>
      </c>
      <c r="C160" s="2" t="s">
        <v>159</v>
      </c>
    </row>
    <row r="161" spans="1:3" x14ac:dyDescent="0.25">
      <c r="A161" s="2" t="s">
        <v>77</v>
      </c>
      <c r="B161" t="s">
        <v>154</v>
      </c>
      <c r="C161" s="2" t="s">
        <v>502</v>
      </c>
    </row>
    <row r="162" spans="1:3" x14ac:dyDescent="0.25">
      <c r="A162" s="2" t="s">
        <v>77</v>
      </c>
      <c r="B162" t="s">
        <v>152</v>
      </c>
      <c r="C162">
        <v>28</v>
      </c>
    </row>
    <row r="163" spans="1:3" x14ac:dyDescent="0.25">
      <c r="A163" s="2" t="s">
        <v>77</v>
      </c>
      <c r="B163" t="s">
        <v>155</v>
      </c>
      <c r="C163" s="2" t="s">
        <v>513</v>
      </c>
    </row>
    <row r="164" spans="1:3" x14ac:dyDescent="0.25">
      <c r="A164" s="2" t="s">
        <v>78</v>
      </c>
      <c r="B164" t="s">
        <v>148</v>
      </c>
      <c r="C164" t="b">
        <v>0</v>
      </c>
    </row>
    <row r="165" spans="1:3" x14ac:dyDescent="0.25">
      <c r="A165" s="2" t="s">
        <v>78</v>
      </c>
      <c r="B165" t="s">
        <v>149</v>
      </c>
      <c r="C165" s="2" t="s">
        <v>161</v>
      </c>
    </row>
    <row r="166" spans="1:3" x14ac:dyDescent="0.25">
      <c r="A166" s="2" t="s">
        <v>78</v>
      </c>
      <c r="B166" t="s">
        <v>154</v>
      </c>
      <c r="C166" s="2" t="s">
        <v>503</v>
      </c>
    </row>
    <row r="167" spans="1:3" x14ac:dyDescent="0.25">
      <c r="A167" s="2" t="s">
        <v>78</v>
      </c>
      <c r="B167" t="s">
        <v>152</v>
      </c>
      <c r="C167">
        <v>20.29</v>
      </c>
    </row>
    <row r="168" spans="1:3" x14ac:dyDescent="0.25">
      <c r="A168" s="2" t="s">
        <v>78</v>
      </c>
      <c r="B168" t="s">
        <v>155</v>
      </c>
      <c r="C168" s="2" t="s">
        <v>169</v>
      </c>
    </row>
    <row r="169" spans="1:3" x14ac:dyDescent="0.25">
      <c r="A169" s="2" t="s">
        <v>79</v>
      </c>
      <c r="B169" t="s">
        <v>148</v>
      </c>
      <c r="C169" t="b">
        <v>0</v>
      </c>
    </row>
    <row r="170" spans="1:3" x14ac:dyDescent="0.25">
      <c r="A170" s="2" t="s">
        <v>79</v>
      </c>
      <c r="B170" t="s">
        <v>149</v>
      </c>
      <c r="C170" s="2" t="s">
        <v>163</v>
      </c>
    </row>
    <row r="171" spans="1:3" x14ac:dyDescent="0.25">
      <c r="A171" s="2" t="s">
        <v>79</v>
      </c>
      <c r="B171" t="s">
        <v>154</v>
      </c>
      <c r="C171" s="2" t="s">
        <v>504</v>
      </c>
    </row>
    <row r="172" spans="1:3" x14ac:dyDescent="0.25">
      <c r="A172" s="2" t="s">
        <v>79</v>
      </c>
      <c r="B172" t="s">
        <v>152</v>
      </c>
      <c r="C172">
        <v>11.71</v>
      </c>
    </row>
    <row r="173" spans="1:3" x14ac:dyDescent="0.25">
      <c r="A173" s="2" t="s">
        <v>79</v>
      </c>
      <c r="B173" t="s">
        <v>155</v>
      </c>
      <c r="C173" s="2" t="s">
        <v>156</v>
      </c>
    </row>
    <row r="174" spans="1:3" x14ac:dyDescent="0.25">
      <c r="A174" s="2" t="s">
        <v>80</v>
      </c>
      <c r="B174" t="s">
        <v>148</v>
      </c>
      <c r="C174" t="b">
        <v>0</v>
      </c>
    </row>
    <row r="175" spans="1:3" x14ac:dyDescent="0.25">
      <c r="A175" s="2" t="s">
        <v>80</v>
      </c>
      <c r="B175" t="s">
        <v>149</v>
      </c>
      <c r="C175" s="2" t="s">
        <v>165</v>
      </c>
    </row>
    <row r="176" spans="1:3" x14ac:dyDescent="0.25">
      <c r="A176" s="2" t="s">
        <v>80</v>
      </c>
      <c r="B176" t="s">
        <v>154</v>
      </c>
      <c r="C176" s="2" t="s">
        <v>505</v>
      </c>
    </row>
    <row r="177" spans="1:3" x14ac:dyDescent="0.25">
      <c r="A177" s="2" t="s">
        <v>80</v>
      </c>
      <c r="B177" t="s">
        <v>152</v>
      </c>
      <c r="C177">
        <v>10.86</v>
      </c>
    </row>
    <row r="178" spans="1:3" x14ac:dyDescent="0.25">
      <c r="A178" s="2" t="s">
        <v>80</v>
      </c>
      <c r="B178" t="s">
        <v>155</v>
      </c>
      <c r="C178" s="2" t="s">
        <v>156</v>
      </c>
    </row>
    <row r="179" spans="1:3" x14ac:dyDescent="0.25">
      <c r="A179" s="2" t="s">
        <v>27</v>
      </c>
      <c r="B179" t="s">
        <v>148</v>
      </c>
      <c r="C179" t="b">
        <v>0</v>
      </c>
    </row>
    <row r="180" spans="1:3" x14ac:dyDescent="0.25">
      <c r="A180" s="2" t="s">
        <v>27</v>
      </c>
      <c r="B180" t="s">
        <v>149</v>
      </c>
      <c r="C180" s="2" t="s">
        <v>166</v>
      </c>
    </row>
    <row r="181" spans="1:3" x14ac:dyDescent="0.25">
      <c r="A181" s="2" t="s">
        <v>27</v>
      </c>
      <c r="B181" t="s">
        <v>154</v>
      </c>
      <c r="C181" s="2" t="s">
        <v>506</v>
      </c>
    </row>
    <row r="182" spans="1:3" x14ac:dyDescent="0.25">
      <c r="A182" s="2" t="s">
        <v>27</v>
      </c>
      <c r="B182" t="s">
        <v>152</v>
      </c>
      <c r="C182">
        <v>20.71</v>
      </c>
    </row>
    <row r="183" spans="1:3" x14ac:dyDescent="0.25">
      <c r="A183" s="2" t="s">
        <v>27</v>
      </c>
      <c r="B183" t="s">
        <v>155</v>
      </c>
      <c r="C183" s="2" t="s">
        <v>158</v>
      </c>
    </row>
    <row r="184" spans="1:3" x14ac:dyDescent="0.25">
      <c r="A184" s="2" t="s">
        <v>78</v>
      </c>
      <c r="B184" t="s">
        <v>172</v>
      </c>
      <c r="C184" s="2" t="s">
        <v>204</v>
      </c>
    </row>
    <row r="185" spans="1:3" x14ac:dyDescent="0.25">
      <c r="A185" s="2" t="s">
        <v>78</v>
      </c>
      <c r="B185" t="s">
        <v>174</v>
      </c>
      <c r="C185">
        <v>3</v>
      </c>
    </row>
    <row r="186" spans="1:3" x14ac:dyDescent="0.25">
      <c r="A186" s="2" t="s">
        <v>78</v>
      </c>
      <c r="B186" t="s">
        <v>175</v>
      </c>
      <c r="C186">
        <v>7</v>
      </c>
    </row>
    <row r="187" spans="1:3" x14ac:dyDescent="0.25">
      <c r="A187" s="2" t="s">
        <v>78</v>
      </c>
      <c r="B187" t="s">
        <v>176</v>
      </c>
      <c r="C187">
        <v>1</v>
      </c>
    </row>
    <row r="188" spans="1:3" x14ac:dyDescent="0.25">
      <c r="A188" s="2" t="s">
        <v>78</v>
      </c>
      <c r="B188" t="s">
        <v>177</v>
      </c>
      <c r="C188">
        <v>7039480</v>
      </c>
    </row>
    <row r="189" spans="1:3" x14ac:dyDescent="0.25">
      <c r="A189" s="2" t="s">
        <v>78</v>
      </c>
      <c r="B189" t="s">
        <v>178</v>
      </c>
      <c r="C189">
        <v>5</v>
      </c>
    </row>
    <row r="190" spans="1:3" x14ac:dyDescent="0.25">
      <c r="A190" s="2" t="s">
        <v>78</v>
      </c>
      <c r="B190" t="s">
        <v>179</v>
      </c>
      <c r="C190">
        <v>50</v>
      </c>
    </row>
    <row r="191" spans="1:3" x14ac:dyDescent="0.25">
      <c r="A191" s="2" t="s">
        <v>78</v>
      </c>
      <c r="B191" t="s">
        <v>180</v>
      </c>
      <c r="C191">
        <v>8711167</v>
      </c>
    </row>
    <row r="192" spans="1:3" x14ac:dyDescent="0.25">
      <c r="A192" s="2" t="s">
        <v>78</v>
      </c>
      <c r="B192" t="s">
        <v>181</v>
      </c>
      <c r="C192">
        <v>2</v>
      </c>
    </row>
    <row r="193" spans="1:14" x14ac:dyDescent="0.25">
      <c r="A193" s="2" t="s">
        <v>78</v>
      </c>
      <c r="B193" t="s">
        <v>182</v>
      </c>
      <c r="C193">
        <v>8109667</v>
      </c>
    </row>
    <row r="194" spans="1:14" x14ac:dyDescent="0.25">
      <c r="A194" s="2" t="s">
        <v>139</v>
      </c>
      <c r="B194" t="s">
        <v>183</v>
      </c>
      <c r="C194" t="b">
        <v>0</v>
      </c>
    </row>
    <row r="195" spans="1:14" x14ac:dyDescent="0.25">
      <c r="A195" s="2" t="s">
        <v>139</v>
      </c>
      <c r="B195" t="s">
        <v>184</v>
      </c>
      <c r="C195" t="b">
        <v>1</v>
      </c>
    </row>
    <row r="196" spans="1:14" x14ac:dyDescent="0.25">
      <c r="A196" s="2" t="s">
        <v>139</v>
      </c>
      <c r="B196" t="s">
        <v>185</v>
      </c>
      <c r="C196" t="b">
        <v>1</v>
      </c>
    </row>
    <row r="197" spans="1:14" x14ac:dyDescent="0.25">
      <c r="A197" s="2" t="s">
        <v>139</v>
      </c>
      <c r="B197" t="s">
        <v>186</v>
      </c>
      <c r="C197">
        <v>0</v>
      </c>
    </row>
    <row r="198" spans="1:14" x14ac:dyDescent="0.25">
      <c r="A198" s="2" t="s">
        <v>139</v>
      </c>
      <c r="B198" t="s">
        <v>187</v>
      </c>
      <c r="C198">
        <v>-2</v>
      </c>
    </row>
    <row r="199" spans="1:14" x14ac:dyDescent="0.25">
      <c r="A199" s="2" t="s">
        <v>139</v>
      </c>
      <c r="B199" t="s">
        <v>188</v>
      </c>
      <c r="C199">
        <v>1</v>
      </c>
    </row>
    <row r="200" spans="1:14" x14ac:dyDescent="0.25">
      <c r="A200" s="2" t="s">
        <v>139</v>
      </c>
      <c r="B200" t="s">
        <v>192</v>
      </c>
      <c r="C200">
        <v>100</v>
      </c>
    </row>
    <row r="201" spans="1:14" x14ac:dyDescent="0.25">
      <c r="A201" t="s">
        <v>507</v>
      </c>
    </row>
    <row r="202" spans="1:14" x14ac:dyDescent="0.25">
      <c r="A202" t="s">
        <v>514</v>
      </c>
    </row>
    <row r="203" spans="1:14" x14ac:dyDescent="0.25">
      <c r="D203" t="s">
        <v>14</v>
      </c>
      <c r="E203" t="s">
        <v>117</v>
      </c>
      <c r="G203" t="s">
        <v>118</v>
      </c>
      <c r="H203" t="s">
        <v>118</v>
      </c>
      <c r="J203" t="s">
        <v>119</v>
      </c>
      <c r="K203" t="s">
        <v>120</v>
      </c>
      <c r="L203" t="s">
        <v>120</v>
      </c>
      <c r="M203" t="s">
        <v>118</v>
      </c>
      <c r="N203" t="s">
        <v>118</v>
      </c>
    </row>
    <row r="204" spans="1:14" x14ac:dyDescent="0.25">
      <c r="D204" t="s">
        <v>32</v>
      </c>
      <c r="E204" t="s">
        <v>121</v>
      </c>
      <c r="G204" t="s">
        <v>117</v>
      </c>
      <c r="H204" t="s">
        <v>118</v>
      </c>
      <c r="J204" t="s">
        <v>122</v>
      </c>
      <c r="K204" t="s">
        <v>136</v>
      </c>
      <c r="L204" t="s">
        <v>136</v>
      </c>
      <c r="M204" t="s">
        <v>118</v>
      </c>
      <c r="N204" t="s">
        <v>118</v>
      </c>
    </row>
    <row r="205" spans="1:14" x14ac:dyDescent="0.25">
      <c r="D205" t="s">
        <v>33</v>
      </c>
      <c r="E205" t="s">
        <v>124</v>
      </c>
      <c r="G205" t="s">
        <v>117</v>
      </c>
      <c r="H205" t="s">
        <v>118</v>
      </c>
      <c r="J205" t="s">
        <v>122</v>
      </c>
      <c r="K205" t="s">
        <v>136</v>
      </c>
      <c r="L205" t="s">
        <v>136</v>
      </c>
      <c r="M205" t="s">
        <v>118</v>
      </c>
      <c r="N205" t="s">
        <v>118</v>
      </c>
    </row>
    <row r="206" spans="1:14" x14ac:dyDescent="0.25">
      <c r="D206" t="s">
        <v>19</v>
      </c>
      <c r="E206" t="s">
        <v>125</v>
      </c>
      <c r="G206" t="s">
        <v>117</v>
      </c>
      <c r="H206" t="s">
        <v>118</v>
      </c>
      <c r="J206" t="s">
        <v>122</v>
      </c>
      <c r="K206" t="s">
        <v>203</v>
      </c>
      <c r="L206" t="s">
        <v>203</v>
      </c>
      <c r="M206" t="s">
        <v>118</v>
      </c>
      <c r="N206" t="s">
        <v>118</v>
      </c>
    </row>
    <row r="207" spans="1:14" x14ac:dyDescent="0.25">
      <c r="D207" t="s">
        <v>20</v>
      </c>
      <c r="E207" t="s">
        <v>127</v>
      </c>
      <c r="G207" t="s">
        <v>117</v>
      </c>
      <c r="H207" t="s">
        <v>118</v>
      </c>
      <c r="J207" t="s">
        <v>122</v>
      </c>
      <c r="K207" t="s">
        <v>205</v>
      </c>
      <c r="L207" t="s">
        <v>205</v>
      </c>
      <c r="M207" t="s">
        <v>118</v>
      </c>
      <c r="N207" t="s">
        <v>118</v>
      </c>
    </row>
    <row r="208" spans="1:14" x14ac:dyDescent="0.25">
      <c r="D208" t="s">
        <v>21</v>
      </c>
      <c r="E208" t="s">
        <v>129</v>
      </c>
      <c r="G208" t="s">
        <v>117</v>
      </c>
      <c r="H208" t="s">
        <v>118</v>
      </c>
      <c r="J208" t="s">
        <v>122</v>
      </c>
      <c r="K208" t="s">
        <v>136</v>
      </c>
      <c r="L208" t="s">
        <v>136</v>
      </c>
      <c r="M208" t="s">
        <v>118</v>
      </c>
      <c r="N208" t="s">
        <v>118</v>
      </c>
    </row>
    <row r="209" spans="4:14" x14ac:dyDescent="0.25">
      <c r="D209" t="s">
        <v>34</v>
      </c>
      <c r="E209" t="s">
        <v>130</v>
      </c>
      <c r="G209" t="s">
        <v>117</v>
      </c>
      <c r="H209" t="s">
        <v>118</v>
      </c>
      <c r="J209" t="s">
        <v>122</v>
      </c>
      <c r="K209" t="s">
        <v>203</v>
      </c>
      <c r="L209" t="s">
        <v>203</v>
      </c>
      <c r="M209" t="s">
        <v>118</v>
      </c>
      <c r="N209" t="s">
        <v>118</v>
      </c>
    </row>
    <row r="210" spans="4:14" x14ac:dyDescent="0.25">
      <c r="D210" t="s">
        <v>35</v>
      </c>
      <c r="E210" t="s">
        <v>131</v>
      </c>
      <c r="G210" t="s">
        <v>117</v>
      </c>
      <c r="H210" t="s">
        <v>118</v>
      </c>
      <c r="J210" t="s">
        <v>122</v>
      </c>
      <c r="K210" t="s">
        <v>203</v>
      </c>
      <c r="L210" t="s">
        <v>203</v>
      </c>
      <c r="M210" t="s">
        <v>118</v>
      </c>
      <c r="N210" t="s">
        <v>118</v>
      </c>
    </row>
    <row r="211" spans="4:14" x14ac:dyDescent="0.25">
      <c r="D211" t="s">
        <v>36</v>
      </c>
      <c r="E211" t="s">
        <v>132</v>
      </c>
      <c r="G211" t="s">
        <v>117</v>
      </c>
      <c r="H211" t="s">
        <v>118</v>
      </c>
      <c r="J211" t="s">
        <v>122</v>
      </c>
      <c r="K211" t="s">
        <v>206</v>
      </c>
      <c r="L211" t="s">
        <v>206</v>
      </c>
      <c r="M211" t="s">
        <v>118</v>
      </c>
      <c r="N211" t="s">
        <v>118</v>
      </c>
    </row>
    <row r="212" spans="4:14" x14ac:dyDescent="0.25">
      <c r="D212" t="s">
        <v>25</v>
      </c>
      <c r="E212" t="s">
        <v>134</v>
      </c>
      <c r="G212" t="s">
        <v>117</v>
      </c>
      <c r="H212" t="s">
        <v>118</v>
      </c>
      <c r="J212" t="s">
        <v>122</v>
      </c>
      <c r="K212" t="s">
        <v>205</v>
      </c>
      <c r="L212" t="s">
        <v>205</v>
      </c>
      <c r="M212" t="s">
        <v>118</v>
      </c>
      <c r="N212" t="s">
        <v>118</v>
      </c>
    </row>
    <row r="213" spans="4:14" x14ac:dyDescent="0.25">
      <c r="D213" t="s">
        <v>37</v>
      </c>
      <c r="E213" t="s">
        <v>135</v>
      </c>
      <c r="G213" t="s">
        <v>117</v>
      </c>
      <c r="H213" t="s">
        <v>118</v>
      </c>
      <c r="J213" t="s">
        <v>122</v>
      </c>
      <c r="K213" t="s">
        <v>138</v>
      </c>
      <c r="L213" t="s">
        <v>138</v>
      </c>
      <c r="M213" t="s">
        <v>118</v>
      </c>
      <c r="N213" t="s">
        <v>118</v>
      </c>
    </row>
    <row r="214" spans="4:14" x14ac:dyDescent="0.25">
      <c r="D214" t="s">
        <v>38</v>
      </c>
      <c r="E214" t="s">
        <v>137</v>
      </c>
      <c r="G214" t="s">
        <v>117</v>
      </c>
      <c r="H214" t="s">
        <v>118</v>
      </c>
      <c r="J214" t="s">
        <v>122</v>
      </c>
      <c r="K214" t="s">
        <v>138</v>
      </c>
      <c r="L214" t="s">
        <v>138</v>
      </c>
      <c r="M214" t="s">
        <v>118</v>
      </c>
      <c r="N214" t="s">
        <v>118</v>
      </c>
    </row>
    <row r="215" spans="4:14" x14ac:dyDescent="0.25">
      <c r="D215" t="s">
        <v>39</v>
      </c>
      <c r="E215" t="s">
        <v>207</v>
      </c>
      <c r="G215" t="s">
        <v>117</v>
      </c>
      <c r="H215" t="s">
        <v>118</v>
      </c>
      <c r="J215" t="s">
        <v>122</v>
      </c>
      <c r="K215" t="s">
        <v>208</v>
      </c>
      <c r="L215" t="s">
        <v>208</v>
      </c>
      <c r="M215" t="s">
        <v>118</v>
      </c>
      <c r="N215" t="s">
        <v>118</v>
      </c>
    </row>
    <row r="216" spans="4:14" x14ac:dyDescent="0.25">
      <c r="D216" t="s">
        <v>40</v>
      </c>
      <c r="E216" t="s">
        <v>209</v>
      </c>
      <c r="G216" t="s">
        <v>117</v>
      </c>
      <c r="H216" t="s">
        <v>118</v>
      </c>
      <c r="J216" t="s">
        <v>122</v>
      </c>
      <c r="K216" t="s">
        <v>210</v>
      </c>
      <c r="L216" t="s">
        <v>210</v>
      </c>
      <c r="M216" t="s">
        <v>118</v>
      </c>
      <c r="N216" t="s">
        <v>118</v>
      </c>
    </row>
    <row r="217" spans="4:14" x14ac:dyDescent="0.25">
      <c r="D217" t="s">
        <v>41</v>
      </c>
      <c r="E217" t="s">
        <v>211</v>
      </c>
      <c r="G217" t="s">
        <v>117</v>
      </c>
      <c r="H217" t="s">
        <v>118</v>
      </c>
      <c r="J217" t="s">
        <v>122</v>
      </c>
      <c r="K217" t="s">
        <v>123</v>
      </c>
      <c r="L217" t="s">
        <v>123</v>
      </c>
      <c r="M217" t="s">
        <v>118</v>
      </c>
      <c r="N217" t="s">
        <v>118</v>
      </c>
    </row>
    <row r="218" spans="4:14" x14ac:dyDescent="0.25">
      <c r="D218" t="s">
        <v>42</v>
      </c>
      <c r="E218" t="s">
        <v>212</v>
      </c>
      <c r="G218" t="s">
        <v>117</v>
      </c>
      <c r="H218" t="s">
        <v>118</v>
      </c>
      <c r="J218" t="s">
        <v>122</v>
      </c>
      <c r="K218" t="s">
        <v>138</v>
      </c>
      <c r="L218" t="s">
        <v>138</v>
      </c>
      <c r="M218" t="s">
        <v>118</v>
      </c>
      <c r="N218" t="s">
        <v>118</v>
      </c>
    </row>
    <row r="219" spans="4:14" x14ac:dyDescent="0.25">
      <c r="D219" t="s">
        <v>43</v>
      </c>
      <c r="E219" t="s">
        <v>213</v>
      </c>
      <c r="G219" t="s">
        <v>117</v>
      </c>
      <c r="H219" t="s">
        <v>118</v>
      </c>
      <c r="J219" t="s">
        <v>122</v>
      </c>
      <c r="K219" t="s">
        <v>196</v>
      </c>
      <c r="L219" t="s">
        <v>196</v>
      </c>
      <c r="M219" t="s">
        <v>118</v>
      </c>
      <c r="N219" t="s">
        <v>118</v>
      </c>
    </row>
    <row r="220" spans="4:14" x14ac:dyDescent="0.25">
      <c r="D220" t="s">
        <v>44</v>
      </c>
      <c r="E220" t="s">
        <v>214</v>
      </c>
      <c r="G220" t="s">
        <v>117</v>
      </c>
      <c r="H220" t="s">
        <v>118</v>
      </c>
      <c r="J220" t="s">
        <v>122</v>
      </c>
      <c r="K220" t="s">
        <v>215</v>
      </c>
      <c r="L220" t="s">
        <v>215</v>
      </c>
      <c r="M220" t="s">
        <v>118</v>
      </c>
      <c r="N220" t="s">
        <v>118</v>
      </c>
    </row>
    <row r="221" spans="4:14" x14ac:dyDescent="0.25">
      <c r="D221" t="s">
        <v>45</v>
      </c>
      <c r="E221" t="s">
        <v>216</v>
      </c>
      <c r="G221" t="s">
        <v>117</v>
      </c>
      <c r="H221" t="s">
        <v>118</v>
      </c>
      <c r="J221" t="s">
        <v>122</v>
      </c>
      <c r="K221" t="s">
        <v>194</v>
      </c>
      <c r="L221" t="s">
        <v>194</v>
      </c>
      <c r="M221" t="s">
        <v>118</v>
      </c>
      <c r="N221" t="s">
        <v>118</v>
      </c>
    </row>
    <row r="222" spans="4:14" x14ac:dyDescent="0.25">
      <c r="D222" t="s">
        <v>46</v>
      </c>
      <c r="E222" t="s">
        <v>217</v>
      </c>
      <c r="G222" t="s">
        <v>117</v>
      </c>
      <c r="H222" t="s">
        <v>118</v>
      </c>
      <c r="J222" t="s">
        <v>122</v>
      </c>
      <c r="K222" t="s">
        <v>218</v>
      </c>
      <c r="L222" t="s">
        <v>218</v>
      </c>
      <c r="M222" t="s">
        <v>118</v>
      </c>
      <c r="N222" t="s">
        <v>118</v>
      </c>
    </row>
    <row r="223" spans="4:14" x14ac:dyDescent="0.25">
      <c r="D223" t="s">
        <v>47</v>
      </c>
      <c r="E223" t="s">
        <v>219</v>
      </c>
      <c r="G223" t="s">
        <v>117</v>
      </c>
      <c r="H223" t="s">
        <v>118</v>
      </c>
      <c r="J223" t="s">
        <v>122</v>
      </c>
      <c r="K223" t="s">
        <v>203</v>
      </c>
      <c r="L223" t="s">
        <v>203</v>
      </c>
      <c r="M223" t="s">
        <v>118</v>
      </c>
      <c r="N223" t="s">
        <v>118</v>
      </c>
    </row>
    <row r="224" spans="4:14" x14ac:dyDescent="0.25">
      <c r="D224" t="s">
        <v>48</v>
      </c>
      <c r="E224" t="s">
        <v>220</v>
      </c>
      <c r="G224" t="s">
        <v>117</v>
      </c>
      <c r="H224" t="s">
        <v>118</v>
      </c>
      <c r="J224" t="s">
        <v>122</v>
      </c>
      <c r="K224" t="s">
        <v>200</v>
      </c>
      <c r="L224" t="s">
        <v>200</v>
      </c>
      <c r="M224" t="s">
        <v>118</v>
      </c>
      <c r="N224" t="s">
        <v>118</v>
      </c>
    </row>
    <row r="225" spans="4:14" x14ac:dyDescent="0.25">
      <c r="D225" t="s">
        <v>49</v>
      </c>
      <c r="E225" t="s">
        <v>221</v>
      </c>
      <c r="G225" t="s">
        <v>117</v>
      </c>
      <c r="H225" t="s">
        <v>118</v>
      </c>
      <c r="J225" t="s">
        <v>122</v>
      </c>
      <c r="K225" t="s">
        <v>222</v>
      </c>
      <c r="L225" t="s">
        <v>222</v>
      </c>
      <c r="M225" t="s">
        <v>118</v>
      </c>
      <c r="N225" t="s">
        <v>118</v>
      </c>
    </row>
    <row r="226" spans="4:14" x14ac:dyDescent="0.25">
      <c r="D226" t="s">
        <v>50</v>
      </c>
      <c r="E226" t="s">
        <v>223</v>
      </c>
      <c r="G226" t="s">
        <v>117</v>
      </c>
      <c r="H226" t="s">
        <v>118</v>
      </c>
      <c r="J226" t="s">
        <v>122</v>
      </c>
      <c r="K226" t="s">
        <v>197</v>
      </c>
      <c r="L226" t="s">
        <v>197</v>
      </c>
      <c r="M226" t="s">
        <v>118</v>
      </c>
      <c r="N226" t="s">
        <v>118</v>
      </c>
    </row>
    <row r="227" spans="4:14" x14ac:dyDescent="0.25">
      <c r="D227" t="s">
        <v>51</v>
      </c>
      <c r="E227" t="s">
        <v>224</v>
      </c>
      <c r="G227" t="s">
        <v>117</v>
      </c>
      <c r="H227" t="s">
        <v>118</v>
      </c>
      <c r="J227" t="s">
        <v>122</v>
      </c>
      <c r="K227" t="s">
        <v>225</v>
      </c>
      <c r="L227" t="s">
        <v>225</v>
      </c>
      <c r="M227" t="s">
        <v>118</v>
      </c>
      <c r="N227" t="s">
        <v>118</v>
      </c>
    </row>
    <row r="228" spans="4:14" x14ac:dyDescent="0.25">
      <c r="D228" t="s">
        <v>52</v>
      </c>
      <c r="E228" t="s">
        <v>226</v>
      </c>
      <c r="G228" t="s">
        <v>117</v>
      </c>
      <c r="H228" t="s">
        <v>118</v>
      </c>
      <c r="J228" t="s">
        <v>122</v>
      </c>
      <c r="K228" t="s">
        <v>227</v>
      </c>
      <c r="L228" t="s">
        <v>227</v>
      </c>
      <c r="M228" t="s">
        <v>118</v>
      </c>
      <c r="N228" t="s">
        <v>118</v>
      </c>
    </row>
    <row r="229" spans="4:14" x14ac:dyDescent="0.25">
      <c r="D229" t="s">
        <v>53</v>
      </c>
      <c r="E229" t="s">
        <v>228</v>
      </c>
      <c r="G229" t="s">
        <v>117</v>
      </c>
      <c r="H229" t="s">
        <v>118</v>
      </c>
      <c r="J229" t="s">
        <v>122</v>
      </c>
      <c r="K229" t="s">
        <v>196</v>
      </c>
      <c r="L229" t="s">
        <v>196</v>
      </c>
      <c r="M229" t="s">
        <v>118</v>
      </c>
      <c r="N229" t="s">
        <v>118</v>
      </c>
    </row>
    <row r="230" spans="4:14" x14ac:dyDescent="0.25">
      <c r="D230" t="s">
        <v>54</v>
      </c>
      <c r="E230" t="s">
        <v>229</v>
      </c>
      <c r="G230" t="s">
        <v>117</v>
      </c>
      <c r="H230" t="s">
        <v>118</v>
      </c>
      <c r="J230" t="s">
        <v>122</v>
      </c>
      <c r="K230" t="s">
        <v>196</v>
      </c>
      <c r="L230" t="s">
        <v>196</v>
      </c>
      <c r="M230" t="s">
        <v>118</v>
      </c>
      <c r="N230" t="s">
        <v>118</v>
      </c>
    </row>
    <row r="231" spans="4:14" x14ac:dyDescent="0.25">
      <c r="D231" t="s">
        <v>55</v>
      </c>
      <c r="E231" t="s">
        <v>230</v>
      </c>
      <c r="G231" t="s">
        <v>117</v>
      </c>
      <c r="H231" t="s">
        <v>118</v>
      </c>
      <c r="J231" t="s">
        <v>122</v>
      </c>
      <c r="K231" t="s">
        <v>201</v>
      </c>
      <c r="L231" t="s">
        <v>201</v>
      </c>
      <c r="M231" t="s">
        <v>118</v>
      </c>
      <c r="N231" t="s">
        <v>118</v>
      </c>
    </row>
    <row r="232" spans="4:14" x14ac:dyDescent="0.25">
      <c r="D232" t="s">
        <v>56</v>
      </c>
      <c r="E232" t="s">
        <v>231</v>
      </c>
      <c r="G232" t="s">
        <v>117</v>
      </c>
      <c r="H232" t="s">
        <v>118</v>
      </c>
      <c r="J232" t="s">
        <v>122</v>
      </c>
      <c r="K232" t="s">
        <v>206</v>
      </c>
      <c r="L232" t="s">
        <v>206</v>
      </c>
      <c r="M232" t="s">
        <v>118</v>
      </c>
      <c r="N232" t="s">
        <v>118</v>
      </c>
    </row>
    <row r="233" spans="4:14" x14ac:dyDescent="0.25">
      <c r="D233" t="s">
        <v>57</v>
      </c>
      <c r="E233" t="s">
        <v>232</v>
      </c>
      <c r="G233" t="s">
        <v>117</v>
      </c>
      <c r="H233" t="s">
        <v>118</v>
      </c>
      <c r="J233" t="s">
        <v>122</v>
      </c>
      <c r="K233" t="s">
        <v>215</v>
      </c>
      <c r="L233" t="s">
        <v>215</v>
      </c>
      <c r="M233" t="s">
        <v>118</v>
      </c>
      <c r="N233" t="s">
        <v>118</v>
      </c>
    </row>
    <row r="234" spans="4:14" x14ac:dyDescent="0.25">
      <c r="D234" t="s">
        <v>58</v>
      </c>
      <c r="E234" t="s">
        <v>233</v>
      </c>
      <c r="G234" t="s">
        <v>117</v>
      </c>
      <c r="H234" t="s">
        <v>118</v>
      </c>
      <c r="J234" t="s">
        <v>122</v>
      </c>
      <c r="K234" t="s">
        <v>215</v>
      </c>
      <c r="L234" t="s">
        <v>215</v>
      </c>
      <c r="M234" t="s">
        <v>118</v>
      </c>
      <c r="N234" t="s">
        <v>118</v>
      </c>
    </row>
    <row r="235" spans="4:14" x14ac:dyDescent="0.25">
      <c r="D235" t="s">
        <v>59</v>
      </c>
      <c r="E235" t="s">
        <v>234</v>
      </c>
      <c r="G235" t="s">
        <v>117</v>
      </c>
      <c r="H235" t="s">
        <v>118</v>
      </c>
      <c r="J235" t="s">
        <v>122</v>
      </c>
      <c r="K235" t="s">
        <v>222</v>
      </c>
      <c r="L235" t="s">
        <v>222</v>
      </c>
      <c r="M235" t="s">
        <v>118</v>
      </c>
      <c r="N235" t="s">
        <v>118</v>
      </c>
    </row>
    <row r="236" spans="4:14" x14ac:dyDescent="0.25">
      <c r="D236" t="s">
        <v>60</v>
      </c>
      <c r="E236" t="s">
        <v>235</v>
      </c>
      <c r="G236" t="s">
        <v>117</v>
      </c>
      <c r="H236" t="s">
        <v>118</v>
      </c>
      <c r="J236" t="s">
        <v>122</v>
      </c>
      <c r="K236" t="s">
        <v>136</v>
      </c>
      <c r="L236" t="s">
        <v>136</v>
      </c>
      <c r="M236" t="s">
        <v>118</v>
      </c>
      <c r="N236" t="s">
        <v>118</v>
      </c>
    </row>
    <row r="237" spans="4:14" x14ac:dyDescent="0.25">
      <c r="D237" t="s">
        <v>61</v>
      </c>
      <c r="E237" t="s">
        <v>236</v>
      </c>
      <c r="G237" t="s">
        <v>117</v>
      </c>
      <c r="H237" t="s">
        <v>118</v>
      </c>
      <c r="J237" t="s">
        <v>122</v>
      </c>
      <c r="K237" t="s">
        <v>138</v>
      </c>
      <c r="L237" t="s">
        <v>138</v>
      </c>
      <c r="M237" t="s">
        <v>118</v>
      </c>
      <c r="N237" t="s">
        <v>118</v>
      </c>
    </row>
    <row r="238" spans="4:14" x14ac:dyDescent="0.25">
      <c r="D238" t="s">
        <v>62</v>
      </c>
      <c r="E238" t="s">
        <v>237</v>
      </c>
      <c r="G238" t="s">
        <v>117</v>
      </c>
      <c r="H238" t="s">
        <v>118</v>
      </c>
      <c r="J238" t="s">
        <v>122</v>
      </c>
      <c r="K238" t="s">
        <v>136</v>
      </c>
      <c r="L238" t="s">
        <v>136</v>
      </c>
      <c r="M238" t="s">
        <v>118</v>
      </c>
      <c r="N238" t="s">
        <v>118</v>
      </c>
    </row>
    <row r="239" spans="4:14" x14ac:dyDescent="0.25">
      <c r="D239" t="s">
        <v>63</v>
      </c>
      <c r="E239" t="s">
        <v>238</v>
      </c>
      <c r="G239" t="s">
        <v>117</v>
      </c>
      <c r="H239" t="s">
        <v>118</v>
      </c>
      <c r="J239" t="s">
        <v>122</v>
      </c>
      <c r="K239" t="s">
        <v>136</v>
      </c>
      <c r="L239" t="s">
        <v>136</v>
      </c>
      <c r="M239" t="s">
        <v>118</v>
      </c>
      <c r="N239" t="s">
        <v>118</v>
      </c>
    </row>
    <row r="240" spans="4:14" x14ac:dyDescent="0.25">
      <c r="D240" t="s">
        <v>64</v>
      </c>
      <c r="E240" t="s">
        <v>239</v>
      </c>
      <c r="G240" t="s">
        <v>117</v>
      </c>
      <c r="H240" t="s">
        <v>118</v>
      </c>
      <c r="J240" t="s">
        <v>122</v>
      </c>
      <c r="K240" t="s">
        <v>222</v>
      </c>
      <c r="L240" t="s">
        <v>222</v>
      </c>
      <c r="M240" t="s">
        <v>118</v>
      </c>
      <c r="N240" t="s">
        <v>118</v>
      </c>
    </row>
    <row r="241" spans="1:14" x14ac:dyDescent="0.25">
      <c r="D241" t="s">
        <v>65</v>
      </c>
      <c r="E241" t="s">
        <v>240</v>
      </c>
      <c r="G241" t="s">
        <v>117</v>
      </c>
      <c r="H241" t="s">
        <v>118</v>
      </c>
      <c r="J241" t="s">
        <v>122</v>
      </c>
      <c r="K241" t="s">
        <v>197</v>
      </c>
      <c r="L241" t="s">
        <v>197</v>
      </c>
      <c r="M241" t="s">
        <v>118</v>
      </c>
      <c r="N241" t="s">
        <v>118</v>
      </c>
    </row>
    <row r="242" spans="1:14" x14ac:dyDescent="0.25">
      <c r="D242" t="s">
        <v>66</v>
      </c>
      <c r="E242" t="s">
        <v>241</v>
      </c>
      <c r="G242" t="s">
        <v>117</v>
      </c>
      <c r="H242" t="s">
        <v>118</v>
      </c>
      <c r="J242" t="s">
        <v>122</v>
      </c>
      <c r="K242" t="s">
        <v>138</v>
      </c>
      <c r="L242" t="s">
        <v>138</v>
      </c>
      <c r="M242" t="s">
        <v>118</v>
      </c>
      <c r="N242" t="s">
        <v>118</v>
      </c>
    </row>
    <row r="243" spans="1:14" x14ac:dyDescent="0.25">
      <c r="D243" t="s">
        <v>67</v>
      </c>
      <c r="E243" t="s">
        <v>242</v>
      </c>
      <c r="G243" t="s">
        <v>117</v>
      </c>
      <c r="H243" t="s">
        <v>118</v>
      </c>
      <c r="J243" t="s">
        <v>122</v>
      </c>
      <c r="K243" t="s">
        <v>138</v>
      </c>
      <c r="L243" t="s">
        <v>138</v>
      </c>
      <c r="M243" t="s">
        <v>118</v>
      </c>
      <c r="N243" t="s">
        <v>118</v>
      </c>
    </row>
    <row r="244" spans="1:14" x14ac:dyDescent="0.25">
      <c r="D244" t="s">
        <v>68</v>
      </c>
      <c r="E244" t="s">
        <v>243</v>
      </c>
      <c r="G244" t="s">
        <v>117</v>
      </c>
      <c r="H244" t="s">
        <v>118</v>
      </c>
      <c r="J244" t="s">
        <v>122</v>
      </c>
      <c r="K244" t="s">
        <v>208</v>
      </c>
      <c r="L244" t="s">
        <v>208</v>
      </c>
      <c r="M244" t="s">
        <v>118</v>
      </c>
      <c r="N244" t="s">
        <v>118</v>
      </c>
    </row>
    <row r="245" spans="1:14" x14ac:dyDescent="0.25">
      <c r="D245" t="s">
        <v>69</v>
      </c>
      <c r="E245" t="s">
        <v>244</v>
      </c>
      <c r="G245" t="s">
        <v>117</v>
      </c>
      <c r="H245" t="s">
        <v>118</v>
      </c>
      <c r="J245" t="s">
        <v>122</v>
      </c>
      <c r="K245" t="s">
        <v>227</v>
      </c>
      <c r="L245" t="s">
        <v>227</v>
      </c>
      <c r="M245" t="s">
        <v>118</v>
      </c>
      <c r="N245" t="s">
        <v>118</v>
      </c>
    </row>
    <row r="246" spans="1:14" x14ac:dyDescent="0.25">
      <c r="D246" t="s">
        <v>70</v>
      </c>
      <c r="E246" t="s">
        <v>245</v>
      </c>
      <c r="G246" t="s">
        <v>117</v>
      </c>
      <c r="H246" t="s">
        <v>118</v>
      </c>
      <c r="J246" t="s">
        <v>122</v>
      </c>
      <c r="K246" t="s">
        <v>246</v>
      </c>
      <c r="L246" t="s">
        <v>246</v>
      </c>
      <c r="M246" t="s">
        <v>118</v>
      </c>
      <c r="N246" t="s">
        <v>118</v>
      </c>
    </row>
    <row r="247" spans="1:14" x14ac:dyDescent="0.25">
      <c r="D247" t="s">
        <v>71</v>
      </c>
      <c r="E247" t="s">
        <v>247</v>
      </c>
      <c r="G247" t="s">
        <v>117</v>
      </c>
      <c r="H247" t="s">
        <v>118</v>
      </c>
      <c r="J247" t="s">
        <v>122</v>
      </c>
      <c r="K247" t="s">
        <v>205</v>
      </c>
      <c r="L247" t="s">
        <v>205</v>
      </c>
      <c r="M247" t="s">
        <v>118</v>
      </c>
      <c r="N247" t="s">
        <v>118</v>
      </c>
    </row>
    <row r="248" spans="1:14" x14ac:dyDescent="0.25">
      <c r="D248" t="s">
        <v>72</v>
      </c>
      <c r="E248" t="s">
        <v>248</v>
      </c>
      <c r="G248" t="s">
        <v>117</v>
      </c>
      <c r="H248" t="s">
        <v>118</v>
      </c>
      <c r="J248" t="s">
        <v>122</v>
      </c>
      <c r="K248" t="s">
        <v>202</v>
      </c>
      <c r="L248" t="s">
        <v>202</v>
      </c>
      <c r="M248" t="s">
        <v>118</v>
      </c>
      <c r="N248" t="s">
        <v>118</v>
      </c>
    </row>
    <row r="249" spans="1:14" x14ac:dyDescent="0.25">
      <c r="D249" t="s">
        <v>73</v>
      </c>
      <c r="E249" t="s">
        <v>249</v>
      </c>
      <c r="G249" t="s">
        <v>117</v>
      </c>
      <c r="H249" t="s">
        <v>118</v>
      </c>
      <c r="J249" t="s">
        <v>122</v>
      </c>
      <c r="K249" t="s">
        <v>136</v>
      </c>
      <c r="L249" t="s">
        <v>136</v>
      </c>
      <c r="M249" t="s">
        <v>118</v>
      </c>
      <c r="N249" t="s">
        <v>118</v>
      </c>
    </row>
    <row r="250" spans="1:14" x14ac:dyDescent="0.25">
      <c r="D250" t="s">
        <v>74</v>
      </c>
      <c r="E250" t="s">
        <v>250</v>
      </c>
      <c r="G250" t="s">
        <v>117</v>
      </c>
      <c r="H250" t="s">
        <v>118</v>
      </c>
      <c r="J250" t="s">
        <v>122</v>
      </c>
      <c r="K250" t="s">
        <v>208</v>
      </c>
      <c r="L250" t="s">
        <v>208</v>
      </c>
      <c r="M250" t="s">
        <v>118</v>
      </c>
      <c r="N250" t="s">
        <v>118</v>
      </c>
    </row>
    <row r="251" spans="1:14" x14ac:dyDescent="0.25">
      <c r="D251" t="s">
        <v>75</v>
      </c>
      <c r="E251" t="s">
        <v>251</v>
      </c>
      <c r="G251" t="s">
        <v>117</v>
      </c>
      <c r="H251" t="s">
        <v>118</v>
      </c>
      <c r="J251" t="s">
        <v>122</v>
      </c>
      <c r="K251" t="s">
        <v>200</v>
      </c>
      <c r="L251" t="s">
        <v>200</v>
      </c>
      <c r="M251" t="s">
        <v>118</v>
      </c>
      <c r="N251" t="s">
        <v>118</v>
      </c>
    </row>
    <row r="252" spans="1:14" x14ac:dyDescent="0.25">
      <c r="D252" t="s">
        <v>27</v>
      </c>
      <c r="E252" t="s">
        <v>120</v>
      </c>
      <c r="G252" t="s">
        <v>117</v>
      </c>
      <c r="H252" t="s">
        <v>118</v>
      </c>
      <c r="J252" t="s">
        <v>122</v>
      </c>
      <c r="K252" t="s">
        <v>246</v>
      </c>
      <c r="L252" t="s">
        <v>246</v>
      </c>
      <c r="M252" t="s">
        <v>118</v>
      </c>
      <c r="N252" t="s">
        <v>118</v>
      </c>
    </row>
    <row r="253" spans="1:14" x14ac:dyDescent="0.25">
      <c r="D253" t="s">
        <v>28</v>
      </c>
      <c r="E253" t="s">
        <v>252</v>
      </c>
      <c r="G253" t="s">
        <v>117</v>
      </c>
      <c r="H253" t="s">
        <v>118</v>
      </c>
      <c r="J253" t="s">
        <v>122</v>
      </c>
      <c r="K253" t="s">
        <v>197</v>
      </c>
      <c r="L253" t="s">
        <v>197</v>
      </c>
      <c r="M253" t="s">
        <v>118</v>
      </c>
      <c r="N253" t="s">
        <v>118</v>
      </c>
    </row>
    <row r="254" spans="1:14" x14ac:dyDescent="0.25">
      <c r="A254" t="s">
        <v>515</v>
      </c>
    </row>
    <row r="255" spans="1:14" x14ac:dyDescent="0.25">
      <c r="A255" t="s">
        <v>516</v>
      </c>
    </row>
    <row r="256" spans="1:14" x14ac:dyDescent="0.25">
      <c r="A256" s="2" t="s">
        <v>139</v>
      </c>
      <c r="B256" t="s">
        <v>140</v>
      </c>
      <c r="C256" s="2" t="s">
        <v>90</v>
      </c>
    </row>
    <row r="257" spans="1:3" x14ac:dyDescent="0.25">
      <c r="A257" s="2" t="s">
        <v>139</v>
      </c>
      <c r="B257" t="s">
        <v>141</v>
      </c>
      <c r="C257" t="b">
        <v>0</v>
      </c>
    </row>
    <row r="258" spans="1:3" x14ac:dyDescent="0.25">
      <c r="A258" s="2" t="s">
        <v>139</v>
      </c>
      <c r="B258" t="s">
        <v>142</v>
      </c>
      <c r="C258" s="2" t="s">
        <v>143</v>
      </c>
    </row>
    <row r="259" spans="1:3" x14ac:dyDescent="0.25">
      <c r="A259" s="2" t="s">
        <v>139</v>
      </c>
      <c r="B259" t="s">
        <v>144</v>
      </c>
      <c r="C259" t="b">
        <v>0</v>
      </c>
    </row>
    <row r="260" spans="1:3" x14ac:dyDescent="0.25">
      <c r="A260" s="2" t="s">
        <v>139</v>
      </c>
      <c r="B260" t="s">
        <v>145</v>
      </c>
      <c r="C260" t="b">
        <v>0</v>
      </c>
    </row>
    <row r="261" spans="1:3" x14ac:dyDescent="0.25">
      <c r="A261" s="2" t="s">
        <v>139</v>
      </c>
      <c r="B261" t="s">
        <v>146</v>
      </c>
      <c r="C261" t="b">
        <v>0</v>
      </c>
    </row>
    <row r="262" spans="1:3" x14ac:dyDescent="0.25">
      <c r="A262" s="2" t="s">
        <v>139</v>
      </c>
      <c r="B262" t="s">
        <v>147</v>
      </c>
      <c r="C262" t="b">
        <v>0</v>
      </c>
    </row>
    <row r="263" spans="1:3" x14ac:dyDescent="0.25">
      <c r="A263" s="2" t="s">
        <v>9</v>
      </c>
      <c r="B263" t="s">
        <v>148</v>
      </c>
      <c r="C263" t="b">
        <v>1</v>
      </c>
    </row>
    <row r="264" spans="1:3" x14ac:dyDescent="0.25">
      <c r="A264" s="2" t="s">
        <v>9</v>
      </c>
      <c r="B264" t="s">
        <v>149</v>
      </c>
      <c r="C264" s="2" t="s">
        <v>150</v>
      </c>
    </row>
    <row r="265" spans="1:3" x14ac:dyDescent="0.25">
      <c r="A265" s="2" t="s">
        <v>9</v>
      </c>
      <c r="B265" t="s">
        <v>155</v>
      </c>
      <c r="C265" s="2" t="s">
        <v>513</v>
      </c>
    </row>
    <row r="266" spans="1:3" x14ac:dyDescent="0.25">
      <c r="A266" s="2" t="s">
        <v>14</v>
      </c>
      <c r="B266" t="s">
        <v>148</v>
      </c>
      <c r="C266" t="b">
        <v>0</v>
      </c>
    </row>
    <row r="267" spans="1:3" x14ac:dyDescent="0.25">
      <c r="A267" s="2" t="s">
        <v>14</v>
      </c>
      <c r="B267" t="s">
        <v>149</v>
      </c>
      <c r="C267" s="2" t="s">
        <v>151</v>
      </c>
    </row>
    <row r="268" spans="1:3" x14ac:dyDescent="0.25">
      <c r="A268" s="2" t="s">
        <v>14</v>
      </c>
      <c r="B268" t="s">
        <v>152</v>
      </c>
      <c r="C268">
        <v>6.86</v>
      </c>
    </row>
    <row r="269" spans="1:3" x14ac:dyDescent="0.25">
      <c r="A269" s="2" t="s">
        <v>14</v>
      </c>
      <c r="B269" t="s">
        <v>155</v>
      </c>
      <c r="C269" s="2" t="s">
        <v>513</v>
      </c>
    </row>
    <row r="270" spans="1:3" x14ac:dyDescent="0.25">
      <c r="A270" s="2" t="s">
        <v>32</v>
      </c>
      <c r="B270" t="s">
        <v>148</v>
      </c>
      <c r="C270" t="b">
        <v>0</v>
      </c>
    </row>
    <row r="271" spans="1:3" x14ac:dyDescent="0.25">
      <c r="A271" s="2" t="s">
        <v>32</v>
      </c>
      <c r="B271" t="s">
        <v>149</v>
      </c>
      <c r="C271" s="2" t="s">
        <v>153</v>
      </c>
    </row>
    <row r="272" spans="1:3" x14ac:dyDescent="0.25">
      <c r="A272" s="2" t="s">
        <v>32</v>
      </c>
      <c r="B272" t="s">
        <v>154</v>
      </c>
      <c r="C272" s="2" t="s">
        <v>517</v>
      </c>
    </row>
    <row r="273" spans="1:3" x14ac:dyDescent="0.25">
      <c r="A273" s="2" t="s">
        <v>32</v>
      </c>
      <c r="B273" t="s">
        <v>152</v>
      </c>
      <c r="C273">
        <v>13</v>
      </c>
    </row>
    <row r="274" spans="1:3" x14ac:dyDescent="0.25">
      <c r="A274" s="2" t="s">
        <v>32</v>
      </c>
      <c r="B274" t="s">
        <v>155</v>
      </c>
      <c r="C274" s="2" t="s">
        <v>156</v>
      </c>
    </row>
    <row r="275" spans="1:3" x14ac:dyDescent="0.25">
      <c r="A275" s="2" t="s">
        <v>33</v>
      </c>
      <c r="B275" t="s">
        <v>148</v>
      </c>
      <c r="C275" t="b">
        <v>0</v>
      </c>
    </row>
    <row r="276" spans="1:3" x14ac:dyDescent="0.25">
      <c r="A276" s="2" t="s">
        <v>33</v>
      </c>
      <c r="B276" t="s">
        <v>149</v>
      </c>
      <c r="C276" s="2" t="s">
        <v>157</v>
      </c>
    </row>
    <row r="277" spans="1:3" x14ac:dyDescent="0.25">
      <c r="A277" s="2" t="s">
        <v>33</v>
      </c>
      <c r="B277" t="s">
        <v>154</v>
      </c>
      <c r="C277" s="2" t="s">
        <v>518</v>
      </c>
    </row>
    <row r="278" spans="1:3" x14ac:dyDescent="0.25">
      <c r="A278" s="2" t="s">
        <v>33</v>
      </c>
      <c r="B278" t="s">
        <v>152</v>
      </c>
      <c r="C278">
        <v>13.29</v>
      </c>
    </row>
    <row r="279" spans="1:3" x14ac:dyDescent="0.25">
      <c r="A279" s="2" t="s">
        <v>33</v>
      </c>
      <c r="B279" t="s">
        <v>155</v>
      </c>
      <c r="C279" s="2" t="s">
        <v>158</v>
      </c>
    </row>
    <row r="280" spans="1:3" x14ac:dyDescent="0.25">
      <c r="A280" s="2" t="s">
        <v>19</v>
      </c>
      <c r="B280" t="s">
        <v>148</v>
      </c>
      <c r="C280" t="b">
        <v>0</v>
      </c>
    </row>
    <row r="281" spans="1:3" x14ac:dyDescent="0.25">
      <c r="A281" s="2" t="s">
        <v>19</v>
      </c>
      <c r="B281" t="s">
        <v>149</v>
      </c>
      <c r="C281" s="2" t="s">
        <v>159</v>
      </c>
    </row>
    <row r="282" spans="1:3" x14ac:dyDescent="0.25">
      <c r="A282" s="2" t="s">
        <v>19</v>
      </c>
      <c r="B282" t="s">
        <v>154</v>
      </c>
      <c r="C282" s="2" t="s">
        <v>519</v>
      </c>
    </row>
    <row r="283" spans="1:3" x14ac:dyDescent="0.25">
      <c r="A283" s="2" t="s">
        <v>19</v>
      </c>
      <c r="B283" t="s">
        <v>152</v>
      </c>
      <c r="C283">
        <v>6.86</v>
      </c>
    </row>
    <row r="284" spans="1:3" x14ac:dyDescent="0.25">
      <c r="A284" s="2" t="s">
        <v>19</v>
      </c>
      <c r="B284" t="s">
        <v>155</v>
      </c>
      <c r="C284" s="2" t="s">
        <v>160</v>
      </c>
    </row>
    <row r="285" spans="1:3" x14ac:dyDescent="0.25">
      <c r="A285" s="2" t="s">
        <v>20</v>
      </c>
      <c r="B285" t="s">
        <v>148</v>
      </c>
      <c r="C285" t="b">
        <v>0</v>
      </c>
    </row>
    <row r="286" spans="1:3" x14ac:dyDescent="0.25">
      <c r="A286" s="2" t="s">
        <v>20</v>
      </c>
      <c r="B286" t="s">
        <v>149</v>
      </c>
      <c r="C286" s="2" t="s">
        <v>161</v>
      </c>
    </row>
    <row r="287" spans="1:3" x14ac:dyDescent="0.25">
      <c r="A287" s="2" t="s">
        <v>20</v>
      </c>
      <c r="B287" t="s">
        <v>154</v>
      </c>
      <c r="C287" s="2" t="s">
        <v>520</v>
      </c>
    </row>
    <row r="288" spans="1:3" x14ac:dyDescent="0.25">
      <c r="A288" s="2" t="s">
        <v>20</v>
      </c>
      <c r="B288" t="s">
        <v>152</v>
      </c>
      <c r="C288">
        <v>6.86</v>
      </c>
    </row>
    <row r="289" spans="1:3" x14ac:dyDescent="0.25">
      <c r="A289" s="2" t="s">
        <v>20</v>
      </c>
      <c r="B289" t="s">
        <v>155</v>
      </c>
      <c r="C289" s="2" t="s">
        <v>162</v>
      </c>
    </row>
    <row r="290" spans="1:3" x14ac:dyDescent="0.25">
      <c r="A290" s="2" t="s">
        <v>21</v>
      </c>
      <c r="B290" t="s">
        <v>148</v>
      </c>
      <c r="C290" t="b">
        <v>0</v>
      </c>
    </row>
    <row r="291" spans="1:3" x14ac:dyDescent="0.25">
      <c r="A291" s="2" t="s">
        <v>21</v>
      </c>
      <c r="B291" t="s">
        <v>149</v>
      </c>
      <c r="C291" s="2" t="s">
        <v>163</v>
      </c>
    </row>
    <row r="292" spans="1:3" x14ac:dyDescent="0.25">
      <c r="A292" s="2" t="s">
        <v>21</v>
      </c>
      <c r="B292" t="s">
        <v>154</v>
      </c>
      <c r="C292" s="2" t="s">
        <v>521</v>
      </c>
    </row>
    <row r="293" spans="1:3" x14ac:dyDescent="0.25">
      <c r="A293" s="2" t="s">
        <v>21</v>
      </c>
      <c r="B293" t="s">
        <v>152</v>
      </c>
      <c r="C293">
        <v>13.86</v>
      </c>
    </row>
    <row r="294" spans="1:3" x14ac:dyDescent="0.25">
      <c r="A294" s="2" t="s">
        <v>21</v>
      </c>
      <c r="B294" t="s">
        <v>155</v>
      </c>
      <c r="C294" s="2" t="s">
        <v>164</v>
      </c>
    </row>
    <row r="295" spans="1:3" x14ac:dyDescent="0.25">
      <c r="A295" s="2" t="s">
        <v>34</v>
      </c>
      <c r="B295" t="s">
        <v>148</v>
      </c>
      <c r="C295" t="b">
        <v>0</v>
      </c>
    </row>
    <row r="296" spans="1:3" x14ac:dyDescent="0.25">
      <c r="A296" s="2" t="s">
        <v>34</v>
      </c>
      <c r="B296" t="s">
        <v>149</v>
      </c>
      <c r="C296" s="2" t="s">
        <v>165</v>
      </c>
    </row>
    <row r="297" spans="1:3" x14ac:dyDescent="0.25">
      <c r="A297" s="2" t="s">
        <v>34</v>
      </c>
      <c r="B297" t="s">
        <v>154</v>
      </c>
      <c r="C297" s="2" t="s">
        <v>522</v>
      </c>
    </row>
    <row r="298" spans="1:3" x14ac:dyDescent="0.25">
      <c r="A298" s="2" t="s">
        <v>34</v>
      </c>
      <c r="B298" t="s">
        <v>152</v>
      </c>
      <c r="C298">
        <v>6.86</v>
      </c>
    </row>
    <row r="299" spans="1:3" x14ac:dyDescent="0.25">
      <c r="A299" s="2" t="s">
        <v>34</v>
      </c>
      <c r="B299" t="s">
        <v>155</v>
      </c>
      <c r="C299" s="2" t="s">
        <v>160</v>
      </c>
    </row>
    <row r="300" spans="1:3" x14ac:dyDescent="0.25">
      <c r="A300" s="2" t="s">
        <v>35</v>
      </c>
      <c r="B300" t="s">
        <v>148</v>
      </c>
      <c r="C300" t="b">
        <v>0</v>
      </c>
    </row>
    <row r="301" spans="1:3" x14ac:dyDescent="0.25">
      <c r="A301" s="2" t="s">
        <v>35</v>
      </c>
      <c r="B301" t="s">
        <v>149</v>
      </c>
      <c r="C301" s="2" t="s">
        <v>166</v>
      </c>
    </row>
    <row r="302" spans="1:3" x14ac:dyDescent="0.25">
      <c r="A302" s="2" t="s">
        <v>35</v>
      </c>
      <c r="B302" t="s">
        <v>154</v>
      </c>
      <c r="C302" s="2" t="s">
        <v>523</v>
      </c>
    </row>
    <row r="303" spans="1:3" x14ac:dyDescent="0.25">
      <c r="A303" s="2" t="s">
        <v>35</v>
      </c>
      <c r="B303" t="s">
        <v>152</v>
      </c>
      <c r="C303">
        <v>6.86</v>
      </c>
    </row>
    <row r="304" spans="1:3" x14ac:dyDescent="0.25">
      <c r="A304" s="2" t="s">
        <v>35</v>
      </c>
      <c r="B304" t="s">
        <v>155</v>
      </c>
      <c r="C304" s="2" t="s">
        <v>160</v>
      </c>
    </row>
    <row r="305" spans="1:3" x14ac:dyDescent="0.25">
      <c r="A305" s="2" t="s">
        <v>36</v>
      </c>
      <c r="B305" t="s">
        <v>148</v>
      </c>
      <c r="C305" t="b">
        <v>0</v>
      </c>
    </row>
    <row r="306" spans="1:3" x14ac:dyDescent="0.25">
      <c r="A306" s="2" t="s">
        <v>36</v>
      </c>
      <c r="B306" t="s">
        <v>149</v>
      </c>
      <c r="C306" s="2" t="s">
        <v>167</v>
      </c>
    </row>
    <row r="307" spans="1:3" x14ac:dyDescent="0.25">
      <c r="A307" s="2" t="s">
        <v>36</v>
      </c>
      <c r="B307" t="s">
        <v>154</v>
      </c>
      <c r="C307" s="2" t="s">
        <v>524</v>
      </c>
    </row>
    <row r="308" spans="1:3" x14ac:dyDescent="0.25">
      <c r="A308" s="2" t="s">
        <v>36</v>
      </c>
      <c r="B308" t="s">
        <v>152</v>
      </c>
      <c r="C308">
        <v>6.86</v>
      </c>
    </row>
    <row r="309" spans="1:3" x14ac:dyDescent="0.25">
      <c r="A309" s="2" t="s">
        <v>36</v>
      </c>
      <c r="B309" t="s">
        <v>155</v>
      </c>
      <c r="C309" s="2" t="s">
        <v>160</v>
      </c>
    </row>
    <row r="310" spans="1:3" x14ac:dyDescent="0.25">
      <c r="A310" s="2" t="s">
        <v>25</v>
      </c>
      <c r="B310" t="s">
        <v>148</v>
      </c>
      <c r="C310" t="b">
        <v>0</v>
      </c>
    </row>
    <row r="311" spans="1:3" x14ac:dyDescent="0.25">
      <c r="A311" s="2" t="s">
        <v>25</v>
      </c>
      <c r="B311" t="s">
        <v>149</v>
      </c>
      <c r="C311" s="2" t="s">
        <v>168</v>
      </c>
    </row>
    <row r="312" spans="1:3" x14ac:dyDescent="0.25">
      <c r="A312" s="2" t="s">
        <v>25</v>
      </c>
      <c r="B312" t="s">
        <v>154</v>
      </c>
      <c r="C312" s="2" t="s">
        <v>525</v>
      </c>
    </row>
    <row r="313" spans="1:3" x14ac:dyDescent="0.25">
      <c r="A313" s="2" t="s">
        <v>25</v>
      </c>
      <c r="B313" t="s">
        <v>152</v>
      </c>
      <c r="C313">
        <v>9.43</v>
      </c>
    </row>
    <row r="314" spans="1:3" x14ac:dyDescent="0.25">
      <c r="A314" s="2" t="s">
        <v>25</v>
      </c>
      <c r="B314" t="s">
        <v>155</v>
      </c>
      <c r="C314" s="2" t="s">
        <v>169</v>
      </c>
    </row>
    <row r="315" spans="1:3" x14ac:dyDescent="0.25">
      <c r="A315" s="2" t="s">
        <v>37</v>
      </c>
      <c r="B315" t="s">
        <v>148</v>
      </c>
      <c r="C315" t="b">
        <v>0</v>
      </c>
    </row>
    <row r="316" spans="1:3" x14ac:dyDescent="0.25">
      <c r="A316" s="2" t="s">
        <v>37</v>
      </c>
      <c r="B316" t="s">
        <v>149</v>
      </c>
      <c r="C316" s="2" t="s">
        <v>170</v>
      </c>
    </row>
    <row r="317" spans="1:3" x14ac:dyDescent="0.25">
      <c r="A317" s="2" t="s">
        <v>37</v>
      </c>
      <c r="B317" t="s">
        <v>154</v>
      </c>
      <c r="C317" s="2" t="s">
        <v>526</v>
      </c>
    </row>
    <row r="318" spans="1:3" x14ac:dyDescent="0.25">
      <c r="A318" s="2" t="s">
        <v>37</v>
      </c>
      <c r="B318" t="s">
        <v>152</v>
      </c>
      <c r="C318">
        <v>15.14</v>
      </c>
    </row>
    <row r="319" spans="1:3" x14ac:dyDescent="0.25">
      <c r="A319" s="2" t="s">
        <v>37</v>
      </c>
      <c r="B319" t="s">
        <v>155</v>
      </c>
      <c r="C319" s="2" t="s">
        <v>513</v>
      </c>
    </row>
    <row r="320" spans="1:3" x14ac:dyDescent="0.25">
      <c r="A320" s="2" t="s">
        <v>38</v>
      </c>
      <c r="B320" t="s">
        <v>148</v>
      </c>
      <c r="C320" t="b">
        <v>0</v>
      </c>
    </row>
    <row r="321" spans="1:3" x14ac:dyDescent="0.25">
      <c r="A321" s="2" t="s">
        <v>38</v>
      </c>
      <c r="B321" t="s">
        <v>149</v>
      </c>
      <c r="C321" s="2" t="s">
        <v>171</v>
      </c>
    </row>
    <row r="322" spans="1:3" x14ac:dyDescent="0.25">
      <c r="A322" s="2" t="s">
        <v>38</v>
      </c>
      <c r="B322" t="s">
        <v>154</v>
      </c>
      <c r="C322" s="2" t="s">
        <v>527</v>
      </c>
    </row>
    <row r="323" spans="1:3" x14ac:dyDescent="0.25">
      <c r="A323" s="2" t="s">
        <v>38</v>
      </c>
      <c r="B323" t="s">
        <v>152</v>
      </c>
      <c r="C323">
        <v>9.14</v>
      </c>
    </row>
    <row r="324" spans="1:3" x14ac:dyDescent="0.25">
      <c r="A324" s="2" t="s">
        <v>38</v>
      </c>
      <c r="B324" t="s">
        <v>155</v>
      </c>
      <c r="C324" s="2" t="s">
        <v>160</v>
      </c>
    </row>
    <row r="325" spans="1:3" x14ac:dyDescent="0.25">
      <c r="A325" s="2" t="s">
        <v>39</v>
      </c>
      <c r="B325" t="s">
        <v>148</v>
      </c>
      <c r="C325" t="b">
        <v>0</v>
      </c>
    </row>
    <row r="326" spans="1:3" x14ac:dyDescent="0.25">
      <c r="A326" s="2" t="s">
        <v>39</v>
      </c>
      <c r="B326" t="s">
        <v>149</v>
      </c>
      <c r="C326" s="2" t="s">
        <v>253</v>
      </c>
    </row>
    <row r="327" spans="1:3" x14ac:dyDescent="0.25">
      <c r="A327" s="2" t="s">
        <v>39</v>
      </c>
      <c r="B327" t="s">
        <v>154</v>
      </c>
      <c r="C327" s="2" t="s">
        <v>528</v>
      </c>
    </row>
    <row r="328" spans="1:3" x14ac:dyDescent="0.25">
      <c r="A328" s="2" t="s">
        <v>39</v>
      </c>
      <c r="B328" t="s">
        <v>152</v>
      </c>
      <c r="C328">
        <v>9.57</v>
      </c>
    </row>
    <row r="329" spans="1:3" x14ac:dyDescent="0.25">
      <c r="A329" s="2" t="s">
        <v>39</v>
      </c>
      <c r="B329" t="s">
        <v>155</v>
      </c>
      <c r="C329" s="2" t="s">
        <v>513</v>
      </c>
    </row>
    <row r="330" spans="1:3" x14ac:dyDescent="0.25">
      <c r="A330" s="2" t="s">
        <v>40</v>
      </c>
      <c r="B330" t="s">
        <v>148</v>
      </c>
      <c r="C330" t="b">
        <v>0</v>
      </c>
    </row>
    <row r="331" spans="1:3" x14ac:dyDescent="0.25">
      <c r="A331" s="2" t="s">
        <v>40</v>
      </c>
      <c r="B331" t="s">
        <v>149</v>
      </c>
      <c r="C331" s="2" t="s">
        <v>254</v>
      </c>
    </row>
    <row r="332" spans="1:3" x14ac:dyDescent="0.25">
      <c r="A332" s="2" t="s">
        <v>40</v>
      </c>
      <c r="B332" t="s">
        <v>154</v>
      </c>
      <c r="C332" s="2" t="s">
        <v>529</v>
      </c>
    </row>
    <row r="333" spans="1:3" x14ac:dyDescent="0.25">
      <c r="A333" s="2" t="s">
        <v>40</v>
      </c>
      <c r="B333" t="s">
        <v>152</v>
      </c>
      <c r="C333">
        <v>8.2899999999999991</v>
      </c>
    </row>
    <row r="334" spans="1:3" x14ac:dyDescent="0.25">
      <c r="A334" s="2" t="s">
        <v>40</v>
      </c>
      <c r="B334" t="s">
        <v>155</v>
      </c>
      <c r="C334" s="2" t="s">
        <v>160</v>
      </c>
    </row>
    <row r="335" spans="1:3" x14ac:dyDescent="0.25">
      <c r="A335" s="2" t="s">
        <v>41</v>
      </c>
      <c r="B335" t="s">
        <v>148</v>
      </c>
      <c r="C335" t="b">
        <v>0</v>
      </c>
    </row>
    <row r="336" spans="1:3" x14ac:dyDescent="0.25">
      <c r="A336" s="2" t="s">
        <v>41</v>
      </c>
      <c r="B336" t="s">
        <v>149</v>
      </c>
      <c r="C336" s="2" t="s">
        <v>255</v>
      </c>
    </row>
    <row r="337" spans="1:3" x14ac:dyDescent="0.25">
      <c r="A337" s="2" t="s">
        <v>41</v>
      </c>
      <c r="B337" t="s">
        <v>154</v>
      </c>
      <c r="C337" s="2" t="s">
        <v>530</v>
      </c>
    </row>
    <row r="338" spans="1:3" x14ac:dyDescent="0.25">
      <c r="A338" s="2" t="s">
        <v>41</v>
      </c>
      <c r="B338" t="s">
        <v>152</v>
      </c>
      <c r="C338">
        <v>7.86</v>
      </c>
    </row>
    <row r="339" spans="1:3" x14ac:dyDescent="0.25">
      <c r="A339" s="2" t="s">
        <v>41</v>
      </c>
      <c r="B339" t="s">
        <v>155</v>
      </c>
      <c r="C339" s="2" t="s">
        <v>160</v>
      </c>
    </row>
    <row r="340" spans="1:3" x14ac:dyDescent="0.25">
      <c r="A340" s="2" t="s">
        <v>42</v>
      </c>
      <c r="B340" t="s">
        <v>148</v>
      </c>
      <c r="C340" t="b">
        <v>0</v>
      </c>
    </row>
    <row r="341" spans="1:3" x14ac:dyDescent="0.25">
      <c r="A341" s="2" t="s">
        <v>42</v>
      </c>
      <c r="B341" t="s">
        <v>149</v>
      </c>
      <c r="C341" s="2" t="s">
        <v>256</v>
      </c>
    </row>
    <row r="342" spans="1:3" x14ac:dyDescent="0.25">
      <c r="A342" s="2" t="s">
        <v>42</v>
      </c>
      <c r="B342" t="s">
        <v>154</v>
      </c>
      <c r="C342" s="2" t="s">
        <v>531</v>
      </c>
    </row>
    <row r="343" spans="1:3" x14ac:dyDescent="0.25">
      <c r="A343" s="2" t="s">
        <v>42</v>
      </c>
      <c r="B343" t="s">
        <v>152</v>
      </c>
      <c r="C343">
        <v>14.14</v>
      </c>
    </row>
    <row r="344" spans="1:3" x14ac:dyDescent="0.25">
      <c r="A344" s="2" t="s">
        <v>42</v>
      </c>
      <c r="B344" t="s">
        <v>155</v>
      </c>
      <c r="C344" s="2" t="s">
        <v>513</v>
      </c>
    </row>
    <row r="345" spans="1:3" x14ac:dyDescent="0.25">
      <c r="A345" s="2" t="s">
        <v>43</v>
      </c>
      <c r="B345" t="s">
        <v>148</v>
      </c>
      <c r="C345" t="b">
        <v>0</v>
      </c>
    </row>
    <row r="346" spans="1:3" x14ac:dyDescent="0.25">
      <c r="A346" s="2" t="s">
        <v>43</v>
      </c>
      <c r="B346" t="s">
        <v>149</v>
      </c>
      <c r="C346" s="2" t="s">
        <v>257</v>
      </c>
    </row>
    <row r="347" spans="1:3" x14ac:dyDescent="0.25">
      <c r="A347" s="2" t="s">
        <v>43</v>
      </c>
      <c r="B347" t="s">
        <v>154</v>
      </c>
      <c r="C347" s="2" t="s">
        <v>532</v>
      </c>
    </row>
    <row r="348" spans="1:3" x14ac:dyDescent="0.25">
      <c r="A348" s="2" t="s">
        <v>43</v>
      </c>
      <c r="B348" t="s">
        <v>152</v>
      </c>
      <c r="C348">
        <v>19.71</v>
      </c>
    </row>
    <row r="349" spans="1:3" x14ac:dyDescent="0.25">
      <c r="A349" s="2" t="s">
        <v>43</v>
      </c>
      <c r="B349" t="s">
        <v>155</v>
      </c>
      <c r="C349" s="2" t="s">
        <v>258</v>
      </c>
    </row>
    <row r="350" spans="1:3" x14ac:dyDescent="0.25">
      <c r="A350" s="2" t="s">
        <v>44</v>
      </c>
      <c r="B350" t="s">
        <v>148</v>
      </c>
      <c r="C350" t="b">
        <v>0</v>
      </c>
    </row>
    <row r="351" spans="1:3" x14ac:dyDescent="0.25">
      <c r="A351" s="2" t="s">
        <v>44</v>
      </c>
      <c r="B351" t="s">
        <v>149</v>
      </c>
      <c r="C351" s="2" t="s">
        <v>259</v>
      </c>
    </row>
    <row r="352" spans="1:3" x14ac:dyDescent="0.25">
      <c r="A352" s="2" t="s">
        <v>44</v>
      </c>
      <c r="B352" t="s">
        <v>154</v>
      </c>
      <c r="C352" s="2" t="s">
        <v>533</v>
      </c>
    </row>
    <row r="353" spans="1:3" x14ac:dyDescent="0.25">
      <c r="A353" s="2" t="s">
        <v>44</v>
      </c>
      <c r="B353" t="s">
        <v>152</v>
      </c>
      <c r="C353">
        <v>19.29</v>
      </c>
    </row>
    <row r="354" spans="1:3" x14ac:dyDescent="0.25">
      <c r="A354" s="2" t="s">
        <v>44</v>
      </c>
      <c r="B354" t="s">
        <v>155</v>
      </c>
      <c r="C354" s="2" t="s">
        <v>258</v>
      </c>
    </row>
    <row r="355" spans="1:3" x14ac:dyDescent="0.25">
      <c r="A355" s="2" t="s">
        <v>45</v>
      </c>
      <c r="B355" t="s">
        <v>148</v>
      </c>
      <c r="C355" t="b">
        <v>0</v>
      </c>
    </row>
    <row r="356" spans="1:3" x14ac:dyDescent="0.25">
      <c r="A356" s="2" t="s">
        <v>45</v>
      </c>
      <c r="B356" t="s">
        <v>149</v>
      </c>
      <c r="C356" s="2" t="s">
        <v>260</v>
      </c>
    </row>
    <row r="357" spans="1:3" x14ac:dyDescent="0.25">
      <c r="A357" s="2" t="s">
        <v>45</v>
      </c>
      <c r="B357" t="s">
        <v>154</v>
      </c>
      <c r="C357" s="2" t="s">
        <v>534</v>
      </c>
    </row>
    <row r="358" spans="1:3" x14ac:dyDescent="0.25">
      <c r="A358" s="2" t="s">
        <v>45</v>
      </c>
      <c r="B358" t="s">
        <v>152</v>
      </c>
      <c r="C358">
        <v>26.86</v>
      </c>
    </row>
    <row r="359" spans="1:3" x14ac:dyDescent="0.25">
      <c r="A359" s="2" t="s">
        <v>45</v>
      </c>
      <c r="B359" t="s">
        <v>155</v>
      </c>
      <c r="C359" s="2" t="s">
        <v>164</v>
      </c>
    </row>
    <row r="360" spans="1:3" x14ac:dyDescent="0.25">
      <c r="A360" s="2" t="s">
        <v>46</v>
      </c>
      <c r="B360" t="s">
        <v>148</v>
      </c>
      <c r="C360" t="b">
        <v>0</v>
      </c>
    </row>
    <row r="361" spans="1:3" x14ac:dyDescent="0.25">
      <c r="A361" s="2" t="s">
        <v>46</v>
      </c>
      <c r="B361" t="s">
        <v>149</v>
      </c>
      <c r="C361" s="2" t="s">
        <v>261</v>
      </c>
    </row>
    <row r="362" spans="1:3" x14ac:dyDescent="0.25">
      <c r="A362" s="2" t="s">
        <v>46</v>
      </c>
      <c r="B362" t="s">
        <v>154</v>
      </c>
      <c r="C362" s="2" t="s">
        <v>535</v>
      </c>
    </row>
    <row r="363" spans="1:3" x14ac:dyDescent="0.25">
      <c r="A363" s="2" t="s">
        <v>46</v>
      </c>
      <c r="B363" t="s">
        <v>152</v>
      </c>
      <c r="C363">
        <v>26.43</v>
      </c>
    </row>
    <row r="364" spans="1:3" x14ac:dyDescent="0.25">
      <c r="A364" s="2" t="s">
        <v>46</v>
      </c>
      <c r="B364" t="s">
        <v>155</v>
      </c>
      <c r="C364" s="2" t="s">
        <v>164</v>
      </c>
    </row>
    <row r="365" spans="1:3" x14ac:dyDescent="0.25">
      <c r="A365" s="2" t="s">
        <v>47</v>
      </c>
      <c r="B365" t="s">
        <v>148</v>
      </c>
      <c r="C365" t="b">
        <v>0</v>
      </c>
    </row>
    <row r="366" spans="1:3" x14ac:dyDescent="0.25">
      <c r="A366" s="2" t="s">
        <v>47</v>
      </c>
      <c r="B366" t="s">
        <v>149</v>
      </c>
      <c r="C366" s="2" t="s">
        <v>262</v>
      </c>
    </row>
    <row r="367" spans="1:3" x14ac:dyDescent="0.25">
      <c r="A367" s="2" t="s">
        <v>47</v>
      </c>
      <c r="B367" t="s">
        <v>154</v>
      </c>
      <c r="C367" s="2" t="s">
        <v>536</v>
      </c>
    </row>
    <row r="368" spans="1:3" x14ac:dyDescent="0.25">
      <c r="A368" s="2" t="s">
        <v>47</v>
      </c>
      <c r="B368" t="s">
        <v>152</v>
      </c>
      <c r="C368">
        <v>6.86</v>
      </c>
    </row>
    <row r="369" spans="1:3" x14ac:dyDescent="0.25">
      <c r="A369" s="2" t="s">
        <v>47</v>
      </c>
      <c r="B369" t="s">
        <v>155</v>
      </c>
      <c r="C369" s="2" t="s">
        <v>160</v>
      </c>
    </row>
    <row r="370" spans="1:3" x14ac:dyDescent="0.25">
      <c r="A370" s="2" t="s">
        <v>48</v>
      </c>
      <c r="B370" t="s">
        <v>148</v>
      </c>
      <c r="C370" t="b">
        <v>0</v>
      </c>
    </row>
    <row r="371" spans="1:3" x14ac:dyDescent="0.25">
      <c r="A371" s="2" t="s">
        <v>48</v>
      </c>
      <c r="B371" t="s">
        <v>149</v>
      </c>
      <c r="C371" s="2" t="s">
        <v>263</v>
      </c>
    </row>
    <row r="372" spans="1:3" x14ac:dyDescent="0.25">
      <c r="A372" s="2" t="s">
        <v>48</v>
      </c>
      <c r="B372" t="s">
        <v>154</v>
      </c>
      <c r="C372" s="2" t="s">
        <v>537</v>
      </c>
    </row>
    <row r="373" spans="1:3" x14ac:dyDescent="0.25">
      <c r="A373" s="2" t="s">
        <v>48</v>
      </c>
      <c r="B373" t="s">
        <v>152</v>
      </c>
      <c r="C373">
        <v>6.86</v>
      </c>
    </row>
    <row r="374" spans="1:3" x14ac:dyDescent="0.25">
      <c r="A374" s="2" t="s">
        <v>48</v>
      </c>
      <c r="B374" t="s">
        <v>155</v>
      </c>
      <c r="C374" s="2" t="s">
        <v>160</v>
      </c>
    </row>
    <row r="375" spans="1:3" x14ac:dyDescent="0.25">
      <c r="A375" s="2" t="s">
        <v>49</v>
      </c>
      <c r="B375" t="s">
        <v>148</v>
      </c>
      <c r="C375" t="b">
        <v>0</v>
      </c>
    </row>
    <row r="376" spans="1:3" x14ac:dyDescent="0.25">
      <c r="A376" s="2" t="s">
        <v>49</v>
      </c>
      <c r="B376" t="s">
        <v>149</v>
      </c>
      <c r="C376" s="2" t="s">
        <v>264</v>
      </c>
    </row>
    <row r="377" spans="1:3" x14ac:dyDescent="0.25">
      <c r="A377" s="2" t="s">
        <v>49</v>
      </c>
      <c r="B377" t="s">
        <v>154</v>
      </c>
      <c r="C377" s="2" t="s">
        <v>538</v>
      </c>
    </row>
    <row r="378" spans="1:3" x14ac:dyDescent="0.25">
      <c r="A378" s="2" t="s">
        <v>49</v>
      </c>
      <c r="B378" t="s">
        <v>152</v>
      </c>
      <c r="C378">
        <v>16.86</v>
      </c>
    </row>
    <row r="379" spans="1:3" x14ac:dyDescent="0.25">
      <c r="A379" s="2" t="s">
        <v>49</v>
      </c>
      <c r="B379" t="s">
        <v>155</v>
      </c>
      <c r="C379" s="2" t="s">
        <v>258</v>
      </c>
    </row>
    <row r="380" spans="1:3" x14ac:dyDescent="0.25">
      <c r="A380" s="2" t="s">
        <v>50</v>
      </c>
      <c r="B380" t="s">
        <v>148</v>
      </c>
      <c r="C380" t="b">
        <v>0</v>
      </c>
    </row>
    <row r="381" spans="1:3" x14ac:dyDescent="0.25">
      <c r="A381" s="2" t="s">
        <v>50</v>
      </c>
      <c r="B381" t="s">
        <v>149</v>
      </c>
      <c r="C381" s="2" t="s">
        <v>265</v>
      </c>
    </row>
    <row r="382" spans="1:3" x14ac:dyDescent="0.25">
      <c r="A382" s="2" t="s">
        <v>50</v>
      </c>
      <c r="B382" t="s">
        <v>154</v>
      </c>
      <c r="C382" s="2" t="s">
        <v>539</v>
      </c>
    </row>
    <row r="383" spans="1:3" x14ac:dyDescent="0.25">
      <c r="A383" s="2" t="s">
        <v>50</v>
      </c>
      <c r="B383" t="s">
        <v>152</v>
      </c>
      <c r="C383">
        <v>17.86</v>
      </c>
    </row>
    <row r="384" spans="1:3" x14ac:dyDescent="0.25">
      <c r="A384" s="2" t="s">
        <v>50</v>
      </c>
      <c r="B384" t="s">
        <v>155</v>
      </c>
      <c r="C384" s="2" t="s">
        <v>258</v>
      </c>
    </row>
    <row r="385" spans="1:3" x14ac:dyDescent="0.25">
      <c r="A385" s="2" t="s">
        <v>51</v>
      </c>
      <c r="B385" t="s">
        <v>148</v>
      </c>
      <c r="C385" t="b">
        <v>0</v>
      </c>
    </row>
    <row r="386" spans="1:3" x14ac:dyDescent="0.25">
      <c r="A386" s="2" t="s">
        <v>51</v>
      </c>
      <c r="B386" t="s">
        <v>149</v>
      </c>
      <c r="C386" s="2" t="s">
        <v>266</v>
      </c>
    </row>
    <row r="387" spans="1:3" x14ac:dyDescent="0.25">
      <c r="A387" s="2" t="s">
        <v>51</v>
      </c>
      <c r="B387" t="s">
        <v>154</v>
      </c>
      <c r="C387" s="2" t="s">
        <v>540</v>
      </c>
    </row>
    <row r="388" spans="1:3" x14ac:dyDescent="0.25">
      <c r="A388" s="2" t="s">
        <v>51</v>
      </c>
      <c r="B388" t="s">
        <v>152</v>
      </c>
      <c r="C388">
        <v>23.86</v>
      </c>
    </row>
    <row r="389" spans="1:3" x14ac:dyDescent="0.25">
      <c r="A389" s="2" t="s">
        <v>51</v>
      </c>
      <c r="B389" t="s">
        <v>155</v>
      </c>
      <c r="C389" s="2" t="s">
        <v>164</v>
      </c>
    </row>
    <row r="390" spans="1:3" x14ac:dyDescent="0.25">
      <c r="A390" s="2" t="s">
        <v>52</v>
      </c>
      <c r="B390" t="s">
        <v>148</v>
      </c>
      <c r="C390" t="b">
        <v>0</v>
      </c>
    </row>
    <row r="391" spans="1:3" x14ac:dyDescent="0.25">
      <c r="A391" s="2" t="s">
        <v>52</v>
      </c>
      <c r="B391" t="s">
        <v>149</v>
      </c>
      <c r="C391" s="2" t="s">
        <v>267</v>
      </c>
    </row>
    <row r="392" spans="1:3" x14ac:dyDescent="0.25">
      <c r="A392" s="2" t="s">
        <v>52</v>
      </c>
      <c r="B392" t="s">
        <v>154</v>
      </c>
      <c r="C392" s="2" t="s">
        <v>541</v>
      </c>
    </row>
    <row r="393" spans="1:3" x14ac:dyDescent="0.25">
      <c r="A393" s="2" t="s">
        <v>52</v>
      </c>
      <c r="B393" t="s">
        <v>152</v>
      </c>
      <c r="C393">
        <v>25</v>
      </c>
    </row>
    <row r="394" spans="1:3" x14ac:dyDescent="0.25">
      <c r="A394" s="2" t="s">
        <v>52</v>
      </c>
      <c r="B394" t="s">
        <v>155</v>
      </c>
      <c r="C394" s="2" t="s">
        <v>164</v>
      </c>
    </row>
    <row r="395" spans="1:3" x14ac:dyDescent="0.25">
      <c r="A395" s="2" t="s">
        <v>53</v>
      </c>
      <c r="B395" t="s">
        <v>148</v>
      </c>
      <c r="C395" t="b">
        <v>0</v>
      </c>
    </row>
    <row r="396" spans="1:3" x14ac:dyDescent="0.25">
      <c r="A396" s="2" t="s">
        <v>53</v>
      </c>
      <c r="B396" t="s">
        <v>149</v>
      </c>
      <c r="C396" s="2" t="s">
        <v>268</v>
      </c>
    </row>
    <row r="397" spans="1:3" x14ac:dyDescent="0.25">
      <c r="A397" s="2" t="s">
        <v>53</v>
      </c>
      <c r="B397" t="s">
        <v>154</v>
      </c>
      <c r="C397" s="2" t="s">
        <v>542</v>
      </c>
    </row>
    <row r="398" spans="1:3" x14ac:dyDescent="0.25">
      <c r="A398" s="2" t="s">
        <v>53</v>
      </c>
      <c r="B398" t="s">
        <v>152</v>
      </c>
      <c r="C398">
        <v>19.29</v>
      </c>
    </row>
    <row r="399" spans="1:3" x14ac:dyDescent="0.25">
      <c r="A399" s="2" t="s">
        <v>53</v>
      </c>
      <c r="B399" t="s">
        <v>155</v>
      </c>
      <c r="C399" s="2" t="s">
        <v>169</v>
      </c>
    </row>
    <row r="400" spans="1:3" x14ac:dyDescent="0.25">
      <c r="A400" s="2" t="s">
        <v>54</v>
      </c>
      <c r="B400" t="s">
        <v>148</v>
      </c>
      <c r="C400" t="b">
        <v>0</v>
      </c>
    </row>
    <row r="401" spans="1:3" x14ac:dyDescent="0.25">
      <c r="A401" s="2" t="s">
        <v>54</v>
      </c>
      <c r="B401" t="s">
        <v>149</v>
      </c>
      <c r="C401" s="2" t="s">
        <v>269</v>
      </c>
    </row>
    <row r="402" spans="1:3" x14ac:dyDescent="0.25">
      <c r="A402" s="2" t="s">
        <v>54</v>
      </c>
      <c r="B402" t="s">
        <v>154</v>
      </c>
      <c r="C402" s="2" t="s">
        <v>543</v>
      </c>
    </row>
    <row r="403" spans="1:3" x14ac:dyDescent="0.25">
      <c r="A403" s="2" t="s">
        <v>54</v>
      </c>
      <c r="B403" t="s">
        <v>152</v>
      </c>
      <c r="C403">
        <v>18.29</v>
      </c>
    </row>
    <row r="404" spans="1:3" x14ac:dyDescent="0.25">
      <c r="A404" s="2" t="s">
        <v>54</v>
      </c>
      <c r="B404" t="s">
        <v>155</v>
      </c>
      <c r="C404" s="2" t="s">
        <v>160</v>
      </c>
    </row>
    <row r="405" spans="1:3" x14ac:dyDescent="0.25">
      <c r="A405" s="2" t="s">
        <v>55</v>
      </c>
      <c r="B405" t="s">
        <v>148</v>
      </c>
      <c r="C405" t="b">
        <v>0</v>
      </c>
    </row>
    <row r="406" spans="1:3" x14ac:dyDescent="0.25">
      <c r="A406" s="2" t="s">
        <v>55</v>
      </c>
      <c r="B406" t="s">
        <v>149</v>
      </c>
      <c r="C406" s="2" t="s">
        <v>270</v>
      </c>
    </row>
    <row r="407" spans="1:3" x14ac:dyDescent="0.25">
      <c r="A407" s="2" t="s">
        <v>55</v>
      </c>
      <c r="B407" t="s">
        <v>154</v>
      </c>
      <c r="C407" s="2" t="s">
        <v>544</v>
      </c>
    </row>
    <row r="408" spans="1:3" x14ac:dyDescent="0.25">
      <c r="A408" s="2" t="s">
        <v>55</v>
      </c>
      <c r="B408" t="s">
        <v>152</v>
      </c>
      <c r="C408">
        <v>6.29</v>
      </c>
    </row>
    <row r="409" spans="1:3" x14ac:dyDescent="0.25">
      <c r="A409" s="2" t="s">
        <v>55</v>
      </c>
      <c r="B409" t="s">
        <v>155</v>
      </c>
      <c r="C409" s="2" t="s">
        <v>513</v>
      </c>
    </row>
    <row r="410" spans="1:3" x14ac:dyDescent="0.25">
      <c r="A410" s="2" t="s">
        <v>56</v>
      </c>
      <c r="B410" t="s">
        <v>148</v>
      </c>
      <c r="C410" t="b">
        <v>0</v>
      </c>
    </row>
    <row r="411" spans="1:3" x14ac:dyDescent="0.25">
      <c r="A411" s="2" t="s">
        <v>56</v>
      </c>
      <c r="B411" t="s">
        <v>149</v>
      </c>
      <c r="C411" s="2" t="s">
        <v>271</v>
      </c>
    </row>
    <row r="412" spans="1:3" x14ac:dyDescent="0.25">
      <c r="A412" s="2" t="s">
        <v>56</v>
      </c>
      <c r="B412" t="s">
        <v>154</v>
      </c>
      <c r="C412" s="2" t="s">
        <v>545</v>
      </c>
    </row>
    <row r="413" spans="1:3" x14ac:dyDescent="0.25">
      <c r="A413" s="2" t="s">
        <v>56</v>
      </c>
      <c r="B413" t="s">
        <v>152</v>
      </c>
      <c r="C413">
        <v>4.29</v>
      </c>
    </row>
    <row r="414" spans="1:3" x14ac:dyDescent="0.25">
      <c r="A414" s="2" t="s">
        <v>56</v>
      </c>
      <c r="B414" t="s">
        <v>155</v>
      </c>
      <c r="C414" s="2" t="s">
        <v>513</v>
      </c>
    </row>
    <row r="415" spans="1:3" x14ac:dyDescent="0.25">
      <c r="A415" s="2" t="s">
        <v>57</v>
      </c>
      <c r="B415" t="s">
        <v>148</v>
      </c>
      <c r="C415" t="b">
        <v>0</v>
      </c>
    </row>
    <row r="416" spans="1:3" x14ac:dyDescent="0.25">
      <c r="A416" s="2" t="s">
        <v>57</v>
      </c>
      <c r="B416" t="s">
        <v>149</v>
      </c>
      <c r="C416" s="2" t="s">
        <v>272</v>
      </c>
    </row>
    <row r="417" spans="1:3" x14ac:dyDescent="0.25">
      <c r="A417" s="2" t="s">
        <v>57</v>
      </c>
      <c r="B417" t="s">
        <v>154</v>
      </c>
      <c r="C417" s="2" t="s">
        <v>546</v>
      </c>
    </row>
    <row r="418" spans="1:3" x14ac:dyDescent="0.25">
      <c r="A418" s="2" t="s">
        <v>57</v>
      </c>
      <c r="B418" t="s">
        <v>152</v>
      </c>
      <c r="C418">
        <v>17</v>
      </c>
    </row>
    <row r="419" spans="1:3" x14ac:dyDescent="0.25">
      <c r="A419" s="2" t="s">
        <v>57</v>
      </c>
      <c r="B419" t="s">
        <v>155</v>
      </c>
      <c r="C419" s="2" t="s">
        <v>513</v>
      </c>
    </row>
    <row r="420" spans="1:3" x14ac:dyDescent="0.25">
      <c r="A420" s="2" t="s">
        <v>58</v>
      </c>
      <c r="B420" t="s">
        <v>148</v>
      </c>
      <c r="C420" t="b">
        <v>0</v>
      </c>
    </row>
    <row r="421" spans="1:3" x14ac:dyDescent="0.25">
      <c r="A421" s="2" t="s">
        <v>58</v>
      </c>
      <c r="B421" t="s">
        <v>149</v>
      </c>
      <c r="C421" s="2" t="s">
        <v>273</v>
      </c>
    </row>
    <row r="422" spans="1:3" x14ac:dyDescent="0.25">
      <c r="A422" s="2" t="s">
        <v>58</v>
      </c>
      <c r="B422" t="s">
        <v>154</v>
      </c>
      <c r="C422" s="2" t="s">
        <v>547</v>
      </c>
    </row>
    <row r="423" spans="1:3" x14ac:dyDescent="0.25">
      <c r="A423" s="2" t="s">
        <v>58</v>
      </c>
      <c r="B423" t="s">
        <v>152</v>
      </c>
      <c r="C423">
        <v>17.43</v>
      </c>
    </row>
    <row r="424" spans="1:3" x14ac:dyDescent="0.25">
      <c r="A424" s="2" t="s">
        <v>58</v>
      </c>
      <c r="B424" t="s">
        <v>155</v>
      </c>
      <c r="C424" s="2" t="s">
        <v>513</v>
      </c>
    </row>
    <row r="425" spans="1:3" x14ac:dyDescent="0.25">
      <c r="A425" s="2" t="s">
        <v>59</v>
      </c>
      <c r="B425" t="s">
        <v>148</v>
      </c>
      <c r="C425" t="b">
        <v>0</v>
      </c>
    </row>
    <row r="426" spans="1:3" x14ac:dyDescent="0.25">
      <c r="A426" s="2" t="s">
        <v>59</v>
      </c>
      <c r="B426" t="s">
        <v>149</v>
      </c>
      <c r="C426" s="2" t="s">
        <v>274</v>
      </c>
    </row>
    <row r="427" spans="1:3" x14ac:dyDescent="0.25">
      <c r="A427" s="2" t="s">
        <v>59</v>
      </c>
      <c r="B427" t="s">
        <v>154</v>
      </c>
      <c r="C427" s="2" t="s">
        <v>548</v>
      </c>
    </row>
    <row r="428" spans="1:3" x14ac:dyDescent="0.25">
      <c r="A428" s="2" t="s">
        <v>59</v>
      </c>
      <c r="B428" t="s">
        <v>152</v>
      </c>
      <c r="C428">
        <v>14.43</v>
      </c>
    </row>
    <row r="429" spans="1:3" x14ac:dyDescent="0.25">
      <c r="A429" s="2" t="s">
        <v>59</v>
      </c>
      <c r="B429" t="s">
        <v>155</v>
      </c>
      <c r="C429" s="2" t="s">
        <v>513</v>
      </c>
    </row>
    <row r="430" spans="1:3" x14ac:dyDescent="0.25">
      <c r="A430" s="2" t="s">
        <v>60</v>
      </c>
      <c r="B430" t="s">
        <v>148</v>
      </c>
      <c r="C430" t="b">
        <v>0</v>
      </c>
    </row>
    <row r="431" spans="1:3" x14ac:dyDescent="0.25">
      <c r="A431" s="2" t="s">
        <v>60</v>
      </c>
      <c r="B431" t="s">
        <v>149</v>
      </c>
      <c r="C431" s="2" t="s">
        <v>275</v>
      </c>
    </row>
    <row r="432" spans="1:3" x14ac:dyDescent="0.25">
      <c r="A432" s="2" t="s">
        <v>60</v>
      </c>
      <c r="B432" t="s">
        <v>154</v>
      </c>
      <c r="C432" s="2" t="s">
        <v>549</v>
      </c>
    </row>
    <row r="433" spans="1:3" x14ac:dyDescent="0.25">
      <c r="A433" s="2" t="s">
        <v>60</v>
      </c>
      <c r="B433" t="s">
        <v>152</v>
      </c>
      <c r="C433">
        <v>12.86</v>
      </c>
    </row>
    <row r="434" spans="1:3" x14ac:dyDescent="0.25">
      <c r="A434" s="2" t="s">
        <v>60</v>
      </c>
      <c r="B434" t="s">
        <v>155</v>
      </c>
      <c r="C434" s="2" t="s">
        <v>513</v>
      </c>
    </row>
    <row r="435" spans="1:3" x14ac:dyDescent="0.25">
      <c r="A435" s="2" t="s">
        <v>61</v>
      </c>
      <c r="B435" t="s">
        <v>148</v>
      </c>
      <c r="C435" t="b">
        <v>0</v>
      </c>
    </row>
    <row r="436" spans="1:3" x14ac:dyDescent="0.25">
      <c r="A436" s="2" t="s">
        <v>61</v>
      </c>
      <c r="B436" t="s">
        <v>149</v>
      </c>
      <c r="C436" s="2" t="s">
        <v>276</v>
      </c>
    </row>
    <row r="437" spans="1:3" x14ac:dyDescent="0.25">
      <c r="A437" s="2" t="s">
        <v>61</v>
      </c>
      <c r="B437" t="s">
        <v>154</v>
      </c>
      <c r="C437" s="2" t="s">
        <v>550</v>
      </c>
    </row>
    <row r="438" spans="1:3" x14ac:dyDescent="0.25">
      <c r="A438" s="2" t="s">
        <v>61</v>
      </c>
      <c r="B438" t="s">
        <v>152</v>
      </c>
      <c r="C438">
        <v>10</v>
      </c>
    </row>
    <row r="439" spans="1:3" x14ac:dyDescent="0.25">
      <c r="A439" s="2" t="s">
        <v>61</v>
      </c>
      <c r="B439" t="s">
        <v>155</v>
      </c>
      <c r="C439" s="2" t="s">
        <v>513</v>
      </c>
    </row>
    <row r="440" spans="1:3" x14ac:dyDescent="0.25">
      <c r="A440" s="2" t="s">
        <v>62</v>
      </c>
      <c r="B440" t="s">
        <v>148</v>
      </c>
      <c r="C440" t="b">
        <v>0</v>
      </c>
    </row>
    <row r="441" spans="1:3" x14ac:dyDescent="0.25">
      <c r="A441" s="2" t="s">
        <v>62</v>
      </c>
      <c r="B441" t="s">
        <v>149</v>
      </c>
      <c r="C441" s="2" t="s">
        <v>277</v>
      </c>
    </row>
    <row r="442" spans="1:3" x14ac:dyDescent="0.25">
      <c r="A442" s="2" t="s">
        <v>62</v>
      </c>
      <c r="B442" t="s">
        <v>154</v>
      </c>
      <c r="C442" s="2" t="s">
        <v>551</v>
      </c>
    </row>
    <row r="443" spans="1:3" x14ac:dyDescent="0.25">
      <c r="A443" s="2" t="s">
        <v>62</v>
      </c>
      <c r="B443" t="s">
        <v>152</v>
      </c>
      <c r="C443">
        <v>13</v>
      </c>
    </row>
    <row r="444" spans="1:3" x14ac:dyDescent="0.25">
      <c r="A444" s="2" t="s">
        <v>62</v>
      </c>
      <c r="B444" t="s">
        <v>155</v>
      </c>
      <c r="C444" s="2" t="s">
        <v>513</v>
      </c>
    </row>
    <row r="445" spans="1:3" x14ac:dyDescent="0.25">
      <c r="A445" s="2" t="s">
        <v>63</v>
      </c>
      <c r="B445" t="s">
        <v>148</v>
      </c>
      <c r="C445" t="b">
        <v>0</v>
      </c>
    </row>
    <row r="446" spans="1:3" x14ac:dyDescent="0.25">
      <c r="A446" s="2" t="s">
        <v>63</v>
      </c>
      <c r="B446" t="s">
        <v>149</v>
      </c>
      <c r="C446" s="2" t="s">
        <v>278</v>
      </c>
    </row>
    <row r="447" spans="1:3" x14ac:dyDescent="0.25">
      <c r="A447" s="2" t="s">
        <v>63</v>
      </c>
      <c r="B447" t="s">
        <v>154</v>
      </c>
      <c r="C447" s="2" t="s">
        <v>552</v>
      </c>
    </row>
    <row r="448" spans="1:3" x14ac:dyDescent="0.25">
      <c r="A448" s="2" t="s">
        <v>63</v>
      </c>
      <c r="B448" t="s">
        <v>152</v>
      </c>
      <c r="C448">
        <v>13.43</v>
      </c>
    </row>
    <row r="449" spans="1:3" x14ac:dyDescent="0.25">
      <c r="A449" s="2" t="s">
        <v>63</v>
      </c>
      <c r="B449" t="s">
        <v>155</v>
      </c>
      <c r="C449" s="2" t="s">
        <v>513</v>
      </c>
    </row>
    <row r="450" spans="1:3" x14ac:dyDescent="0.25">
      <c r="A450" s="2" t="s">
        <v>64</v>
      </c>
      <c r="B450" t="s">
        <v>148</v>
      </c>
      <c r="C450" t="b">
        <v>0</v>
      </c>
    </row>
    <row r="451" spans="1:3" x14ac:dyDescent="0.25">
      <c r="A451" s="2" t="s">
        <v>64</v>
      </c>
      <c r="B451" t="s">
        <v>149</v>
      </c>
      <c r="C451" s="2" t="s">
        <v>279</v>
      </c>
    </row>
    <row r="452" spans="1:3" x14ac:dyDescent="0.25">
      <c r="A452" s="2" t="s">
        <v>64</v>
      </c>
      <c r="B452" t="s">
        <v>154</v>
      </c>
      <c r="C452" s="2" t="s">
        <v>553</v>
      </c>
    </row>
    <row r="453" spans="1:3" x14ac:dyDescent="0.25">
      <c r="A453" s="2" t="s">
        <v>64</v>
      </c>
      <c r="B453" t="s">
        <v>152</v>
      </c>
      <c r="C453">
        <v>14.57</v>
      </c>
    </row>
    <row r="454" spans="1:3" x14ac:dyDescent="0.25">
      <c r="A454" s="2" t="s">
        <v>64</v>
      </c>
      <c r="B454" t="s">
        <v>155</v>
      </c>
      <c r="C454" s="2" t="s">
        <v>513</v>
      </c>
    </row>
    <row r="455" spans="1:3" x14ac:dyDescent="0.25">
      <c r="A455" s="2" t="s">
        <v>65</v>
      </c>
      <c r="B455" t="s">
        <v>148</v>
      </c>
      <c r="C455" t="b">
        <v>0</v>
      </c>
    </row>
    <row r="456" spans="1:3" x14ac:dyDescent="0.25">
      <c r="A456" s="2" t="s">
        <v>65</v>
      </c>
      <c r="B456" t="s">
        <v>149</v>
      </c>
      <c r="C456" s="2" t="s">
        <v>280</v>
      </c>
    </row>
    <row r="457" spans="1:3" x14ac:dyDescent="0.25">
      <c r="A457" s="2" t="s">
        <v>65</v>
      </c>
      <c r="B457" t="s">
        <v>154</v>
      </c>
      <c r="C457" s="2" t="s">
        <v>554</v>
      </c>
    </row>
    <row r="458" spans="1:3" x14ac:dyDescent="0.25">
      <c r="A458" s="2" t="s">
        <v>65</v>
      </c>
      <c r="B458" t="s">
        <v>152</v>
      </c>
      <c r="C458">
        <v>15.71</v>
      </c>
    </row>
    <row r="459" spans="1:3" x14ac:dyDescent="0.25">
      <c r="A459" s="2" t="s">
        <v>65</v>
      </c>
      <c r="B459" t="s">
        <v>155</v>
      </c>
      <c r="C459" s="2" t="s">
        <v>513</v>
      </c>
    </row>
    <row r="460" spans="1:3" x14ac:dyDescent="0.25">
      <c r="A460" s="2" t="s">
        <v>66</v>
      </c>
      <c r="B460" t="s">
        <v>148</v>
      </c>
      <c r="C460" t="b">
        <v>0</v>
      </c>
    </row>
    <row r="461" spans="1:3" x14ac:dyDescent="0.25">
      <c r="A461" s="2" t="s">
        <v>66</v>
      </c>
      <c r="B461" t="s">
        <v>149</v>
      </c>
      <c r="C461" s="2" t="s">
        <v>281</v>
      </c>
    </row>
    <row r="462" spans="1:3" x14ac:dyDescent="0.25">
      <c r="A462" s="2" t="s">
        <v>66</v>
      </c>
      <c r="B462" t="s">
        <v>154</v>
      </c>
      <c r="C462" s="2" t="s">
        <v>555</v>
      </c>
    </row>
    <row r="463" spans="1:3" x14ac:dyDescent="0.25">
      <c r="A463" s="2" t="s">
        <v>66</v>
      </c>
      <c r="B463" t="s">
        <v>152</v>
      </c>
      <c r="C463">
        <v>9.86</v>
      </c>
    </row>
    <row r="464" spans="1:3" x14ac:dyDescent="0.25">
      <c r="A464" s="2" t="s">
        <v>66</v>
      </c>
      <c r="B464" t="s">
        <v>155</v>
      </c>
      <c r="C464" s="2" t="s">
        <v>513</v>
      </c>
    </row>
    <row r="465" spans="1:3" x14ac:dyDescent="0.25">
      <c r="A465" s="2" t="s">
        <v>67</v>
      </c>
      <c r="B465" t="s">
        <v>148</v>
      </c>
      <c r="C465" t="b">
        <v>0</v>
      </c>
    </row>
    <row r="466" spans="1:3" x14ac:dyDescent="0.25">
      <c r="A466" s="2" t="s">
        <v>67</v>
      </c>
      <c r="B466" t="s">
        <v>149</v>
      </c>
      <c r="C466" s="2" t="s">
        <v>282</v>
      </c>
    </row>
    <row r="467" spans="1:3" x14ac:dyDescent="0.25">
      <c r="A467" s="2" t="s">
        <v>67</v>
      </c>
      <c r="B467" t="s">
        <v>154</v>
      </c>
      <c r="C467" s="2" t="s">
        <v>556</v>
      </c>
    </row>
    <row r="468" spans="1:3" x14ac:dyDescent="0.25">
      <c r="A468" s="2" t="s">
        <v>67</v>
      </c>
      <c r="B468" t="s">
        <v>152</v>
      </c>
      <c r="C468">
        <v>9.14</v>
      </c>
    </row>
    <row r="469" spans="1:3" x14ac:dyDescent="0.25">
      <c r="A469" s="2" t="s">
        <v>67</v>
      </c>
      <c r="B469" t="s">
        <v>155</v>
      </c>
      <c r="C469" s="2" t="s">
        <v>513</v>
      </c>
    </row>
    <row r="470" spans="1:3" x14ac:dyDescent="0.25">
      <c r="A470" s="2" t="s">
        <v>68</v>
      </c>
      <c r="B470" t="s">
        <v>148</v>
      </c>
      <c r="C470" t="b">
        <v>0</v>
      </c>
    </row>
    <row r="471" spans="1:3" x14ac:dyDescent="0.25">
      <c r="A471" s="2" t="s">
        <v>68</v>
      </c>
      <c r="B471" t="s">
        <v>149</v>
      </c>
      <c r="C471" s="2" t="s">
        <v>283</v>
      </c>
    </row>
    <row r="472" spans="1:3" x14ac:dyDescent="0.25">
      <c r="A472" s="2" t="s">
        <v>68</v>
      </c>
      <c r="B472" t="s">
        <v>154</v>
      </c>
      <c r="C472" s="2" t="s">
        <v>557</v>
      </c>
    </row>
    <row r="473" spans="1:3" x14ac:dyDescent="0.25">
      <c r="A473" s="2" t="s">
        <v>68</v>
      </c>
      <c r="B473" t="s">
        <v>152</v>
      </c>
      <c r="C473">
        <v>9.2899999999999991</v>
      </c>
    </row>
    <row r="474" spans="1:3" x14ac:dyDescent="0.25">
      <c r="A474" s="2" t="s">
        <v>68</v>
      </c>
      <c r="B474" t="s">
        <v>155</v>
      </c>
      <c r="C474" s="2" t="s">
        <v>513</v>
      </c>
    </row>
    <row r="475" spans="1:3" x14ac:dyDescent="0.25">
      <c r="A475" s="2" t="s">
        <v>69</v>
      </c>
      <c r="B475" t="s">
        <v>148</v>
      </c>
      <c r="C475" t="b">
        <v>0</v>
      </c>
    </row>
    <row r="476" spans="1:3" x14ac:dyDescent="0.25">
      <c r="A476" s="2" t="s">
        <v>69</v>
      </c>
      <c r="B476" t="s">
        <v>149</v>
      </c>
      <c r="C476" s="2" t="s">
        <v>284</v>
      </c>
    </row>
    <row r="477" spans="1:3" x14ac:dyDescent="0.25">
      <c r="A477" s="2" t="s">
        <v>69</v>
      </c>
      <c r="B477" t="s">
        <v>154</v>
      </c>
      <c r="C477" s="2" t="s">
        <v>558</v>
      </c>
    </row>
    <row r="478" spans="1:3" x14ac:dyDescent="0.25">
      <c r="A478" s="2" t="s">
        <v>69</v>
      </c>
      <c r="B478" t="s">
        <v>152</v>
      </c>
      <c r="C478">
        <v>21.57</v>
      </c>
    </row>
    <row r="479" spans="1:3" x14ac:dyDescent="0.25">
      <c r="A479" s="2" t="s">
        <v>69</v>
      </c>
      <c r="B479" t="s">
        <v>155</v>
      </c>
      <c r="C479" s="2" t="s">
        <v>513</v>
      </c>
    </row>
    <row r="480" spans="1:3" x14ac:dyDescent="0.25">
      <c r="A480" s="2" t="s">
        <v>70</v>
      </c>
      <c r="B480" t="s">
        <v>148</v>
      </c>
      <c r="C480" t="b">
        <v>0</v>
      </c>
    </row>
    <row r="481" spans="1:3" x14ac:dyDescent="0.25">
      <c r="A481" s="2" t="s">
        <v>70</v>
      </c>
      <c r="B481" t="s">
        <v>149</v>
      </c>
      <c r="C481" s="2" t="s">
        <v>285</v>
      </c>
    </row>
    <row r="482" spans="1:3" x14ac:dyDescent="0.25">
      <c r="A482" s="2" t="s">
        <v>70</v>
      </c>
      <c r="B482" t="s">
        <v>154</v>
      </c>
      <c r="C482" s="2" t="s">
        <v>559</v>
      </c>
    </row>
    <row r="483" spans="1:3" x14ac:dyDescent="0.25">
      <c r="A483" s="2" t="s">
        <v>70</v>
      </c>
      <c r="B483" t="s">
        <v>152</v>
      </c>
      <c r="C483">
        <v>19</v>
      </c>
    </row>
    <row r="484" spans="1:3" x14ac:dyDescent="0.25">
      <c r="A484" s="2" t="s">
        <v>70</v>
      </c>
      <c r="B484" t="s">
        <v>155</v>
      </c>
      <c r="C484" s="2" t="s">
        <v>513</v>
      </c>
    </row>
    <row r="485" spans="1:3" x14ac:dyDescent="0.25">
      <c r="A485" s="2" t="s">
        <v>71</v>
      </c>
      <c r="B485" t="s">
        <v>148</v>
      </c>
      <c r="C485" t="b">
        <v>0</v>
      </c>
    </row>
    <row r="486" spans="1:3" x14ac:dyDescent="0.25">
      <c r="A486" s="2" t="s">
        <v>71</v>
      </c>
      <c r="B486" t="s">
        <v>149</v>
      </c>
      <c r="C486" s="2" t="s">
        <v>286</v>
      </c>
    </row>
    <row r="487" spans="1:3" x14ac:dyDescent="0.25">
      <c r="A487" s="2" t="s">
        <v>71</v>
      </c>
      <c r="B487" t="s">
        <v>154</v>
      </c>
      <c r="C487" s="2" t="s">
        <v>560</v>
      </c>
    </row>
    <row r="488" spans="1:3" x14ac:dyDescent="0.25">
      <c r="A488" s="2" t="s">
        <v>71</v>
      </c>
      <c r="B488" t="s">
        <v>152</v>
      </c>
      <c r="C488">
        <v>7</v>
      </c>
    </row>
    <row r="489" spans="1:3" x14ac:dyDescent="0.25">
      <c r="A489" s="2" t="s">
        <v>71</v>
      </c>
      <c r="B489" t="s">
        <v>155</v>
      </c>
      <c r="C489" s="2" t="s">
        <v>513</v>
      </c>
    </row>
    <row r="490" spans="1:3" x14ac:dyDescent="0.25">
      <c r="A490" s="2" t="s">
        <v>72</v>
      </c>
      <c r="B490" t="s">
        <v>148</v>
      </c>
      <c r="C490" t="b">
        <v>0</v>
      </c>
    </row>
    <row r="491" spans="1:3" x14ac:dyDescent="0.25">
      <c r="A491" s="2" t="s">
        <v>72</v>
      </c>
      <c r="B491" t="s">
        <v>149</v>
      </c>
      <c r="C491" s="2" t="s">
        <v>287</v>
      </c>
    </row>
    <row r="492" spans="1:3" x14ac:dyDescent="0.25">
      <c r="A492" s="2" t="s">
        <v>72</v>
      </c>
      <c r="B492" t="s">
        <v>154</v>
      </c>
      <c r="C492" s="2" t="s">
        <v>561</v>
      </c>
    </row>
    <row r="493" spans="1:3" x14ac:dyDescent="0.25">
      <c r="A493" s="2" t="s">
        <v>72</v>
      </c>
      <c r="B493" t="s">
        <v>152</v>
      </c>
      <c r="C493">
        <v>16.29</v>
      </c>
    </row>
    <row r="494" spans="1:3" x14ac:dyDescent="0.25">
      <c r="A494" s="2" t="s">
        <v>72</v>
      </c>
      <c r="B494" t="s">
        <v>155</v>
      </c>
      <c r="C494" s="2" t="s">
        <v>513</v>
      </c>
    </row>
    <row r="495" spans="1:3" x14ac:dyDescent="0.25">
      <c r="A495" s="2" t="s">
        <v>73</v>
      </c>
      <c r="B495" t="s">
        <v>148</v>
      </c>
      <c r="C495" t="b">
        <v>0</v>
      </c>
    </row>
    <row r="496" spans="1:3" x14ac:dyDescent="0.25">
      <c r="A496" s="2" t="s">
        <v>73</v>
      </c>
      <c r="B496" t="s">
        <v>149</v>
      </c>
      <c r="C496" s="2" t="s">
        <v>288</v>
      </c>
    </row>
    <row r="497" spans="1:3" x14ac:dyDescent="0.25">
      <c r="A497" s="2" t="s">
        <v>73</v>
      </c>
      <c r="B497" t="s">
        <v>154</v>
      </c>
      <c r="C497" s="2" t="s">
        <v>562</v>
      </c>
    </row>
    <row r="498" spans="1:3" x14ac:dyDescent="0.25">
      <c r="A498" s="2" t="s">
        <v>73</v>
      </c>
      <c r="B498" t="s">
        <v>152</v>
      </c>
      <c r="C498">
        <v>13.43</v>
      </c>
    </row>
    <row r="499" spans="1:3" x14ac:dyDescent="0.25">
      <c r="A499" s="2" t="s">
        <v>73</v>
      </c>
      <c r="B499" t="s">
        <v>155</v>
      </c>
      <c r="C499" s="2" t="s">
        <v>513</v>
      </c>
    </row>
    <row r="500" spans="1:3" x14ac:dyDescent="0.25">
      <c r="A500" s="2" t="s">
        <v>74</v>
      </c>
      <c r="B500" t="s">
        <v>148</v>
      </c>
      <c r="C500" t="b">
        <v>0</v>
      </c>
    </row>
    <row r="501" spans="1:3" x14ac:dyDescent="0.25">
      <c r="A501" s="2" t="s">
        <v>74</v>
      </c>
      <c r="B501" t="s">
        <v>149</v>
      </c>
      <c r="C501" s="2" t="s">
        <v>289</v>
      </c>
    </row>
    <row r="502" spans="1:3" x14ac:dyDescent="0.25">
      <c r="A502" s="2" t="s">
        <v>74</v>
      </c>
      <c r="B502" t="s">
        <v>154</v>
      </c>
      <c r="C502" s="2" t="s">
        <v>563</v>
      </c>
    </row>
    <row r="503" spans="1:3" x14ac:dyDescent="0.25">
      <c r="A503" s="2" t="s">
        <v>74</v>
      </c>
      <c r="B503" t="s">
        <v>152</v>
      </c>
      <c r="C503">
        <v>11.14</v>
      </c>
    </row>
    <row r="504" spans="1:3" x14ac:dyDescent="0.25">
      <c r="A504" s="2" t="s">
        <v>74</v>
      </c>
      <c r="B504" t="s">
        <v>155</v>
      </c>
      <c r="C504" s="2" t="s">
        <v>513</v>
      </c>
    </row>
    <row r="505" spans="1:3" x14ac:dyDescent="0.25">
      <c r="A505" s="2" t="s">
        <v>75</v>
      </c>
      <c r="B505" t="s">
        <v>148</v>
      </c>
      <c r="C505" t="b">
        <v>0</v>
      </c>
    </row>
    <row r="506" spans="1:3" x14ac:dyDescent="0.25">
      <c r="A506" s="2" t="s">
        <v>75</v>
      </c>
      <c r="B506" t="s">
        <v>149</v>
      </c>
      <c r="C506" s="2" t="s">
        <v>290</v>
      </c>
    </row>
    <row r="507" spans="1:3" x14ac:dyDescent="0.25">
      <c r="A507" s="2" t="s">
        <v>75</v>
      </c>
      <c r="B507" t="s">
        <v>154</v>
      </c>
      <c r="C507" s="2" t="s">
        <v>564</v>
      </c>
    </row>
    <row r="508" spans="1:3" x14ac:dyDescent="0.25">
      <c r="A508" s="2" t="s">
        <v>75</v>
      </c>
      <c r="B508" t="s">
        <v>152</v>
      </c>
      <c r="C508">
        <v>9.7100000000000009</v>
      </c>
    </row>
    <row r="509" spans="1:3" x14ac:dyDescent="0.25">
      <c r="A509" s="2" t="s">
        <v>75</v>
      </c>
      <c r="B509" t="s">
        <v>155</v>
      </c>
      <c r="C509" s="2" t="s">
        <v>513</v>
      </c>
    </row>
    <row r="510" spans="1:3" x14ac:dyDescent="0.25">
      <c r="A510" s="2" t="s">
        <v>27</v>
      </c>
      <c r="B510" t="s">
        <v>148</v>
      </c>
      <c r="C510" t="b">
        <v>0</v>
      </c>
    </row>
    <row r="511" spans="1:3" x14ac:dyDescent="0.25">
      <c r="A511" s="2" t="s">
        <v>27</v>
      </c>
      <c r="B511" t="s">
        <v>149</v>
      </c>
      <c r="C511" s="2" t="s">
        <v>291</v>
      </c>
    </row>
    <row r="512" spans="1:3" x14ac:dyDescent="0.25">
      <c r="A512" s="2" t="s">
        <v>27</v>
      </c>
      <c r="B512" t="s">
        <v>154</v>
      </c>
      <c r="C512" s="2" t="s">
        <v>565</v>
      </c>
    </row>
    <row r="513" spans="1:3" x14ac:dyDescent="0.25">
      <c r="A513" s="2" t="s">
        <v>27</v>
      </c>
      <c r="B513" t="s">
        <v>152</v>
      </c>
      <c r="C513">
        <v>20.71</v>
      </c>
    </row>
    <row r="514" spans="1:3" x14ac:dyDescent="0.25">
      <c r="A514" s="2" t="s">
        <v>27</v>
      </c>
      <c r="B514" t="s">
        <v>155</v>
      </c>
      <c r="C514" s="2" t="s">
        <v>158</v>
      </c>
    </row>
    <row r="515" spans="1:3" x14ac:dyDescent="0.25">
      <c r="A515" s="2" t="s">
        <v>28</v>
      </c>
      <c r="B515" t="s">
        <v>148</v>
      </c>
      <c r="C515" t="b">
        <v>0</v>
      </c>
    </row>
    <row r="516" spans="1:3" x14ac:dyDescent="0.25">
      <c r="A516" s="2" t="s">
        <v>28</v>
      </c>
      <c r="B516" t="s">
        <v>149</v>
      </c>
      <c r="C516" s="2" t="s">
        <v>292</v>
      </c>
    </row>
    <row r="517" spans="1:3" x14ac:dyDescent="0.25">
      <c r="A517" s="2" t="s">
        <v>28</v>
      </c>
      <c r="B517" t="s">
        <v>154</v>
      </c>
      <c r="C517" s="2" t="s">
        <v>566</v>
      </c>
    </row>
    <row r="518" spans="1:3" x14ac:dyDescent="0.25">
      <c r="A518" s="2" t="s">
        <v>28</v>
      </c>
      <c r="B518" t="s">
        <v>152</v>
      </c>
      <c r="C518">
        <v>16.14</v>
      </c>
    </row>
    <row r="519" spans="1:3" x14ac:dyDescent="0.25">
      <c r="A519" s="2" t="s">
        <v>28</v>
      </c>
      <c r="B519" t="s">
        <v>155</v>
      </c>
      <c r="C519" s="2" t="s">
        <v>513</v>
      </c>
    </row>
    <row r="520" spans="1:3" x14ac:dyDescent="0.25">
      <c r="A520" s="2" t="s">
        <v>21</v>
      </c>
      <c r="B520" t="s">
        <v>172</v>
      </c>
      <c r="C520" s="2" t="s">
        <v>173</v>
      </c>
    </row>
    <row r="521" spans="1:3" x14ac:dyDescent="0.25">
      <c r="A521" s="2" t="s">
        <v>21</v>
      </c>
      <c r="B521" t="s">
        <v>174</v>
      </c>
      <c r="C521">
        <v>3</v>
      </c>
    </row>
    <row r="522" spans="1:3" x14ac:dyDescent="0.25">
      <c r="A522" s="2" t="s">
        <v>21</v>
      </c>
      <c r="B522" t="s">
        <v>175</v>
      </c>
      <c r="C522">
        <v>5</v>
      </c>
    </row>
    <row r="523" spans="1:3" x14ac:dyDescent="0.25">
      <c r="A523" s="2" t="s">
        <v>21</v>
      </c>
      <c r="B523" t="s">
        <v>176</v>
      </c>
      <c r="C523">
        <v>1</v>
      </c>
    </row>
    <row r="524" spans="1:3" x14ac:dyDescent="0.25">
      <c r="A524" s="2" t="s">
        <v>21</v>
      </c>
      <c r="B524" t="s">
        <v>177</v>
      </c>
      <c r="C524">
        <v>7039480</v>
      </c>
    </row>
    <row r="525" spans="1:3" x14ac:dyDescent="0.25">
      <c r="A525" s="2" t="s">
        <v>21</v>
      </c>
      <c r="B525" t="s">
        <v>178</v>
      </c>
      <c r="C525">
        <v>5</v>
      </c>
    </row>
    <row r="526" spans="1:3" x14ac:dyDescent="0.25">
      <c r="A526" s="2" t="s">
        <v>21</v>
      </c>
      <c r="B526" t="s">
        <v>179</v>
      </c>
      <c r="C526">
        <v>50</v>
      </c>
    </row>
    <row r="527" spans="1:3" x14ac:dyDescent="0.25">
      <c r="A527" s="2" t="s">
        <v>21</v>
      </c>
      <c r="B527" t="s">
        <v>180</v>
      </c>
      <c r="C527">
        <v>8711167</v>
      </c>
    </row>
    <row r="528" spans="1:3" x14ac:dyDescent="0.25">
      <c r="A528" s="2" t="s">
        <v>21</v>
      </c>
      <c r="B528" t="s">
        <v>181</v>
      </c>
      <c r="C528">
        <v>2</v>
      </c>
    </row>
    <row r="529" spans="1:3" x14ac:dyDescent="0.25">
      <c r="A529" s="2" t="s">
        <v>21</v>
      </c>
      <c r="B529" t="s">
        <v>182</v>
      </c>
      <c r="C529">
        <v>8109667</v>
      </c>
    </row>
    <row r="530" spans="1:3" x14ac:dyDescent="0.25">
      <c r="A530" s="2" t="s">
        <v>45</v>
      </c>
      <c r="B530" t="s">
        <v>172</v>
      </c>
      <c r="C530" s="2" t="s">
        <v>293</v>
      </c>
    </row>
    <row r="531" spans="1:3" x14ac:dyDescent="0.25">
      <c r="A531" s="2" t="s">
        <v>45</v>
      </c>
      <c r="B531" t="s">
        <v>174</v>
      </c>
      <c r="C531">
        <v>3</v>
      </c>
    </row>
    <row r="532" spans="1:3" x14ac:dyDescent="0.25">
      <c r="A532" s="2" t="s">
        <v>45</v>
      </c>
      <c r="B532" t="s">
        <v>175</v>
      </c>
      <c r="C532">
        <v>4</v>
      </c>
    </row>
    <row r="533" spans="1:3" x14ac:dyDescent="0.25">
      <c r="A533" s="2" t="s">
        <v>45</v>
      </c>
      <c r="B533" t="s">
        <v>176</v>
      </c>
      <c r="C533">
        <v>1</v>
      </c>
    </row>
    <row r="534" spans="1:3" x14ac:dyDescent="0.25">
      <c r="A534" s="2" t="s">
        <v>45</v>
      </c>
      <c r="B534" t="s">
        <v>177</v>
      </c>
      <c r="C534">
        <v>7039480</v>
      </c>
    </row>
    <row r="535" spans="1:3" x14ac:dyDescent="0.25">
      <c r="A535" s="2" t="s">
        <v>45</v>
      </c>
      <c r="B535" t="s">
        <v>178</v>
      </c>
      <c r="C535">
        <v>5</v>
      </c>
    </row>
    <row r="536" spans="1:3" x14ac:dyDescent="0.25">
      <c r="A536" s="2" t="s">
        <v>45</v>
      </c>
      <c r="B536" t="s">
        <v>179</v>
      </c>
      <c r="C536">
        <v>50</v>
      </c>
    </row>
    <row r="537" spans="1:3" x14ac:dyDescent="0.25">
      <c r="A537" s="2" t="s">
        <v>45</v>
      </c>
      <c r="B537" t="s">
        <v>180</v>
      </c>
      <c r="C537">
        <v>8711167</v>
      </c>
    </row>
    <row r="538" spans="1:3" x14ac:dyDescent="0.25">
      <c r="A538" s="2" t="s">
        <v>45</v>
      </c>
      <c r="B538" t="s">
        <v>181</v>
      </c>
      <c r="C538">
        <v>2</v>
      </c>
    </row>
    <row r="539" spans="1:3" x14ac:dyDescent="0.25">
      <c r="A539" s="2" t="s">
        <v>45</v>
      </c>
      <c r="B539" t="s">
        <v>182</v>
      </c>
      <c r="C539">
        <v>8109667</v>
      </c>
    </row>
    <row r="540" spans="1:3" x14ac:dyDescent="0.25">
      <c r="A540" s="2" t="s">
        <v>46</v>
      </c>
      <c r="B540" t="s">
        <v>172</v>
      </c>
      <c r="C540" s="2" t="s">
        <v>294</v>
      </c>
    </row>
    <row r="541" spans="1:3" x14ac:dyDescent="0.25">
      <c r="A541" s="2" t="s">
        <v>46</v>
      </c>
      <c r="B541" t="s">
        <v>174</v>
      </c>
      <c r="C541">
        <v>3</v>
      </c>
    </row>
    <row r="542" spans="1:3" x14ac:dyDescent="0.25">
      <c r="A542" s="2" t="s">
        <v>46</v>
      </c>
      <c r="B542" t="s">
        <v>175</v>
      </c>
      <c r="C542">
        <v>3</v>
      </c>
    </row>
    <row r="543" spans="1:3" x14ac:dyDescent="0.25">
      <c r="A543" s="2" t="s">
        <v>46</v>
      </c>
      <c r="B543" t="s">
        <v>176</v>
      </c>
      <c r="C543">
        <v>1</v>
      </c>
    </row>
    <row r="544" spans="1:3" x14ac:dyDescent="0.25">
      <c r="A544" s="2" t="s">
        <v>46</v>
      </c>
      <c r="B544" t="s">
        <v>177</v>
      </c>
      <c r="C544">
        <v>7039480</v>
      </c>
    </row>
    <row r="545" spans="1:3" x14ac:dyDescent="0.25">
      <c r="A545" s="2" t="s">
        <v>46</v>
      </c>
      <c r="B545" t="s">
        <v>178</v>
      </c>
      <c r="C545">
        <v>5</v>
      </c>
    </row>
    <row r="546" spans="1:3" x14ac:dyDescent="0.25">
      <c r="A546" s="2" t="s">
        <v>46</v>
      </c>
      <c r="B546" t="s">
        <v>179</v>
      </c>
      <c r="C546">
        <v>50</v>
      </c>
    </row>
    <row r="547" spans="1:3" x14ac:dyDescent="0.25">
      <c r="A547" s="2" t="s">
        <v>46</v>
      </c>
      <c r="B547" t="s">
        <v>180</v>
      </c>
      <c r="C547">
        <v>8711167</v>
      </c>
    </row>
    <row r="548" spans="1:3" x14ac:dyDescent="0.25">
      <c r="A548" s="2" t="s">
        <v>46</v>
      </c>
      <c r="B548" t="s">
        <v>181</v>
      </c>
      <c r="C548">
        <v>2</v>
      </c>
    </row>
    <row r="549" spans="1:3" x14ac:dyDescent="0.25">
      <c r="A549" s="2" t="s">
        <v>46</v>
      </c>
      <c r="B549" t="s">
        <v>182</v>
      </c>
      <c r="C549">
        <v>8109667</v>
      </c>
    </row>
    <row r="550" spans="1:3" x14ac:dyDescent="0.25">
      <c r="A550" s="2" t="s">
        <v>51</v>
      </c>
      <c r="B550" t="s">
        <v>172</v>
      </c>
      <c r="C550" s="2" t="s">
        <v>295</v>
      </c>
    </row>
    <row r="551" spans="1:3" x14ac:dyDescent="0.25">
      <c r="A551" s="2" t="s">
        <v>51</v>
      </c>
      <c r="B551" t="s">
        <v>174</v>
      </c>
      <c r="C551">
        <v>3</v>
      </c>
    </row>
    <row r="552" spans="1:3" x14ac:dyDescent="0.25">
      <c r="A552" s="2" t="s">
        <v>51</v>
      </c>
      <c r="B552" t="s">
        <v>175</v>
      </c>
      <c r="C552">
        <v>2</v>
      </c>
    </row>
    <row r="553" spans="1:3" x14ac:dyDescent="0.25">
      <c r="A553" s="2" t="s">
        <v>51</v>
      </c>
      <c r="B553" t="s">
        <v>176</v>
      </c>
      <c r="C553">
        <v>1</v>
      </c>
    </row>
    <row r="554" spans="1:3" x14ac:dyDescent="0.25">
      <c r="A554" s="2" t="s">
        <v>51</v>
      </c>
      <c r="B554" t="s">
        <v>177</v>
      </c>
      <c r="C554">
        <v>7039480</v>
      </c>
    </row>
    <row r="555" spans="1:3" x14ac:dyDescent="0.25">
      <c r="A555" s="2" t="s">
        <v>51</v>
      </c>
      <c r="B555" t="s">
        <v>178</v>
      </c>
      <c r="C555">
        <v>5</v>
      </c>
    </row>
    <row r="556" spans="1:3" x14ac:dyDescent="0.25">
      <c r="A556" s="2" t="s">
        <v>51</v>
      </c>
      <c r="B556" t="s">
        <v>179</v>
      </c>
      <c r="C556">
        <v>50</v>
      </c>
    </row>
    <row r="557" spans="1:3" x14ac:dyDescent="0.25">
      <c r="A557" s="2" t="s">
        <v>51</v>
      </c>
      <c r="B557" t="s">
        <v>180</v>
      </c>
      <c r="C557">
        <v>8711167</v>
      </c>
    </row>
    <row r="558" spans="1:3" x14ac:dyDescent="0.25">
      <c r="A558" s="2" t="s">
        <v>51</v>
      </c>
      <c r="B558" t="s">
        <v>181</v>
      </c>
      <c r="C558">
        <v>2</v>
      </c>
    </row>
    <row r="559" spans="1:3" x14ac:dyDescent="0.25">
      <c r="A559" s="2" t="s">
        <v>51</v>
      </c>
      <c r="B559" t="s">
        <v>182</v>
      </c>
      <c r="C559">
        <v>8109667</v>
      </c>
    </row>
    <row r="560" spans="1:3" x14ac:dyDescent="0.25">
      <c r="A560" s="2" t="s">
        <v>52</v>
      </c>
      <c r="B560" t="s">
        <v>172</v>
      </c>
      <c r="C560" s="2" t="s">
        <v>296</v>
      </c>
    </row>
    <row r="561" spans="1:3" x14ac:dyDescent="0.25">
      <c r="A561" s="2" t="s">
        <v>52</v>
      </c>
      <c r="B561" t="s">
        <v>174</v>
      </c>
      <c r="C561">
        <v>3</v>
      </c>
    </row>
    <row r="562" spans="1:3" x14ac:dyDescent="0.25">
      <c r="A562" s="2" t="s">
        <v>52</v>
      </c>
      <c r="B562" t="s">
        <v>175</v>
      </c>
      <c r="C562">
        <v>1</v>
      </c>
    </row>
    <row r="563" spans="1:3" x14ac:dyDescent="0.25">
      <c r="A563" s="2" t="s">
        <v>52</v>
      </c>
      <c r="B563" t="s">
        <v>176</v>
      </c>
      <c r="C563">
        <v>1</v>
      </c>
    </row>
    <row r="564" spans="1:3" x14ac:dyDescent="0.25">
      <c r="A564" s="2" t="s">
        <v>52</v>
      </c>
      <c r="B564" t="s">
        <v>177</v>
      </c>
      <c r="C564">
        <v>7039480</v>
      </c>
    </row>
    <row r="565" spans="1:3" x14ac:dyDescent="0.25">
      <c r="A565" s="2" t="s">
        <v>52</v>
      </c>
      <c r="B565" t="s">
        <v>178</v>
      </c>
      <c r="C565">
        <v>5</v>
      </c>
    </row>
    <row r="566" spans="1:3" x14ac:dyDescent="0.25">
      <c r="A566" s="2" t="s">
        <v>52</v>
      </c>
      <c r="B566" t="s">
        <v>179</v>
      </c>
      <c r="C566">
        <v>50</v>
      </c>
    </row>
    <row r="567" spans="1:3" x14ac:dyDescent="0.25">
      <c r="A567" s="2" t="s">
        <v>52</v>
      </c>
      <c r="B567" t="s">
        <v>180</v>
      </c>
      <c r="C567">
        <v>8711167</v>
      </c>
    </row>
    <row r="568" spans="1:3" x14ac:dyDescent="0.25">
      <c r="A568" s="2" t="s">
        <v>52</v>
      </c>
      <c r="B568" t="s">
        <v>181</v>
      </c>
      <c r="C568">
        <v>2</v>
      </c>
    </row>
    <row r="569" spans="1:3" x14ac:dyDescent="0.25">
      <c r="A569" s="2" t="s">
        <v>52</v>
      </c>
      <c r="B569" t="s">
        <v>182</v>
      </c>
      <c r="C569">
        <v>8109667</v>
      </c>
    </row>
    <row r="570" spans="1:3" x14ac:dyDescent="0.25">
      <c r="A570" s="2" t="s">
        <v>139</v>
      </c>
      <c r="B570" t="s">
        <v>183</v>
      </c>
      <c r="C570" t="b">
        <v>0</v>
      </c>
    </row>
    <row r="571" spans="1:3" x14ac:dyDescent="0.25">
      <c r="A571" s="2" t="s">
        <v>139</v>
      </c>
      <c r="B571" t="s">
        <v>184</v>
      </c>
      <c r="C571" t="b">
        <v>1</v>
      </c>
    </row>
    <row r="572" spans="1:3" x14ac:dyDescent="0.25">
      <c r="A572" s="2" t="s">
        <v>139</v>
      </c>
      <c r="B572" t="s">
        <v>185</v>
      </c>
      <c r="C572" t="b">
        <v>1</v>
      </c>
    </row>
    <row r="573" spans="1:3" x14ac:dyDescent="0.25">
      <c r="A573" s="2" t="s">
        <v>139</v>
      </c>
      <c r="B573" t="s">
        <v>186</v>
      </c>
      <c r="C573">
        <v>0</v>
      </c>
    </row>
    <row r="574" spans="1:3" x14ac:dyDescent="0.25">
      <c r="A574" s="2" t="s">
        <v>139</v>
      </c>
      <c r="B574" t="s">
        <v>187</v>
      </c>
      <c r="C574">
        <v>1</v>
      </c>
    </row>
    <row r="575" spans="1:3" x14ac:dyDescent="0.25">
      <c r="A575" s="2" t="s">
        <v>139</v>
      </c>
      <c r="B575" t="s">
        <v>188</v>
      </c>
      <c r="C575">
        <v>1</v>
      </c>
    </row>
    <row r="576" spans="1:3" x14ac:dyDescent="0.25">
      <c r="A576" s="2" t="s">
        <v>139</v>
      </c>
      <c r="B576" t="s">
        <v>192</v>
      </c>
      <c r="C576">
        <v>100</v>
      </c>
    </row>
    <row r="577" spans="1:14" x14ac:dyDescent="0.25">
      <c r="A577" t="s">
        <v>567</v>
      </c>
    </row>
    <row r="578" spans="1:14" x14ac:dyDescent="0.25">
      <c r="A578" t="s">
        <v>384</v>
      </c>
    </row>
    <row r="579" spans="1:14" x14ac:dyDescent="0.25">
      <c r="D579" t="s">
        <v>14</v>
      </c>
      <c r="E579" t="s">
        <v>117</v>
      </c>
      <c r="G579" t="s">
        <v>118</v>
      </c>
      <c r="H579" t="s">
        <v>118</v>
      </c>
      <c r="J579" t="s">
        <v>119</v>
      </c>
      <c r="K579" t="s">
        <v>120</v>
      </c>
      <c r="L579" t="s">
        <v>120</v>
      </c>
      <c r="M579" t="s">
        <v>118</v>
      </c>
      <c r="N579" t="s">
        <v>118</v>
      </c>
    </row>
    <row r="580" spans="1:14" x14ac:dyDescent="0.25">
      <c r="D580" t="s">
        <v>11</v>
      </c>
      <c r="E580" t="s">
        <v>121</v>
      </c>
      <c r="G580" t="s">
        <v>117</v>
      </c>
      <c r="H580" t="s">
        <v>118</v>
      </c>
      <c r="J580" t="s">
        <v>193</v>
      </c>
      <c r="K580" t="s">
        <v>118</v>
      </c>
      <c r="L580" t="s">
        <v>134</v>
      </c>
      <c r="M580" t="s">
        <v>118</v>
      </c>
      <c r="N580" t="s">
        <v>118</v>
      </c>
    </row>
    <row r="581" spans="1:14" x14ac:dyDescent="0.25">
      <c r="D581" t="s">
        <v>33</v>
      </c>
      <c r="E581" t="s">
        <v>124</v>
      </c>
      <c r="G581" t="s">
        <v>117</v>
      </c>
      <c r="H581" t="s">
        <v>118</v>
      </c>
      <c r="J581" t="s">
        <v>122</v>
      </c>
      <c r="K581" t="s">
        <v>297</v>
      </c>
      <c r="L581" t="s">
        <v>297</v>
      </c>
      <c r="M581" t="s">
        <v>118</v>
      </c>
      <c r="N581" t="s">
        <v>118</v>
      </c>
    </row>
    <row r="582" spans="1:14" x14ac:dyDescent="0.25">
      <c r="D582" t="s">
        <v>19</v>
      </c>
      <c r="E582" t="s">
        <v>125</v>
      </c>
      <c r="G582" t="s">
        <v>117</v>
      </c>
      <c r="H582" t="s">
        <v>118</v>
      </c>
      <c r="J582" t="s">
        <v>122</v>
      </c>
      <c r="K582" t="s">
        <v>298</v>
      </c>
      <c r="L582" t="s">
        <v>298</v>
      </c>
      <c r="M582" t="s">
        <v>118</v>
      </c>
      <c r="N582" t="s">
        <v>118</v>
      </c>
    </row>
    <row r="583" spans="1:14" x14ac:dyDescent="0.25">
      <c r="D583" t="s">
        <v>20</v>
      </c>
      <c r="E583" t="s">
        <v>127</v>
      </c>
      <c r="G583" t="s">
        <v>117</v>
      </c>
      <c r="H583" t="s">
        <v>118</v>
      </c>
      <c r="J583" t="s">
        <v>122</v>
      </c>
      <c r="K583" t="s">
        <v>194</v>
      </c>
      <c r="L583" t="s">
        <v>194</v>
      </c>
      <c r="M583" t="s">
        <v>118</v>
      </c>
      <c r="N583" t="s">
        <v>118</v>
      </c>
    </row>
    <row r="584" spans="1:14" x14ac:dyDescent="0.25">
      <c r="D584" t="s">
        <v>21</v>
      </c>
      <c r="E584" t="s">
        <v>129</v>
      </c>
      <c r="G584" t="s">
        <v>117</v>
      </c>
      <c r="H584" t="s">
        <v>118</v>
      </c>
      <c r="J584" t="s">
        <v>122</v>
      </c>
      <c r="K584" t="s">
        <v>297</v>
      </c>
      <c r="L584" t="s">
        <v>297</v>
      </c>
      <c r="M584" t="s">
        <v>118</v>
      </c>
      <c r="N584" t="s">
        <v>118</v>
      </c>
    </row>
    <row r="585" spans="1:14" x14ac:dyDescent="0.25">
      <c r="D585" t="s">
        <v>34</v>
      </c>
      <c r="E585" t="s">
        <v>130</v>
      </c>
      <c r="G585" t="s">
        <v>117</v>
      </c>
      <c r="H585" t="s">
        <v>118</v>
      </c>
      <c r="J585" t="s">
        <v>122</v>
      </c>
      <c r="K585" t="s">
        <v>298</v>
      </c>
      <c r="L585" t="s">
        <v>298</v>
      </c>
      <c r="M585" t="s">
        <v>118</v>
      </c>
      <c r="N585" t="s">
        <v>118</v>
      </c>
    </row>
    <row r="586" spans="1:14" x14ac:dyDescent="0.25">
      <c r="D586" t="s">
        <v>35</v>
      </c>
      <c r="E586" t="s">
        <v>131</v>
      </c>
      <c r="G586" t="s">
        <v>117</v>
      </c>
      <c r="H586" t="s">
        <v>118</v>
      </c>
      <c r="J586" t="s">
        <v>122</v>
      </c>
      <c r="K586" t="s">
        <v>298</v>
      </c>
      <c r="L586" t="s">
        <v>298</v>
      </c>
      <c r="M586" t="s">
        <v>118</v>
      </c>
      <c r="N586" t="s">
        <v>118</v>
      </c>
    </row>
    <row r="587" spans="1:14" x14ac:dyDescent="0.25">
      <c r="D587" t="s">
        <v>36</v>
      </c>
      <c r="E587" t="s">
        <v>132</v>
      </c>
      <c r="G587" t="s">
        <v>117</v>
      </c>
      <c r="H587" t="s">
        <v>118</v>
      </c>
      <c r="J587" t="s">
        <v>122</v>
      </c>
      <c r="K587" t="s">
        <v>227</v>
      </c>
      <c r="L587" t="s">
        <v>227</v>
      </c>
      <c r="M587" t="s">
        <v>118</v>
      </c>
      <c r="N587" t="s">
        <v>118</v>
      </c>
    </row>
    <row r="588" spans="1:14" x14ac:dyDescent="0.25">
      <c r="D588" t="s">
        <v>25</v>
      </c>
      <c r="E588" t="s">
        <v>134</v>
      </c>
      <c r="G588" t="s">
        <v>117</v>
      </c>
      <c r="H588" t="s">
        <v>118</v>
      </c>
      <c r="J588" t="s">
        <v>122</v>
      </c>
      <c r="K588" t="s">
        <v>194</v>
      </c>
      <c r="L588" t="s">
        <v>194</v>
      </c>
      <c r="M588" t="s">
        <v>118</v>
      </c>
      <c r="N588" t="s">
        <v>118</v>
      </c>
    </row>
    <row r="589" spans="1:14" x14ac:dyDescent="0.25">
      <c r="D589" t="s">
        <v>37</v>
      </c>
      <c r="E589" t="s">
        <v>135</v>
      </c>
      <c r="G589" t="s">
        <v>117</v>
      </c>
      <c r="H589" t="s">
        <v>118</v>
      </c>
      <c r="J589" t="s">
        <v>122</v>
      </c>
      <c r="K589" t="s">
        <v>299</v>
      </c>
      <c r="L589" t="s">
        <v>299</v>
      </c>
      <c r="M589" t="s">
        <v>118</v>
      </c>
      <c r="N589" t="s">
        <v>118</v>
      </c>
    </row>
    <row r="590" spans="1:14" x14ac:dyDescent="0.25">
      <c r="D590" t="s">
        <v>38</v>
      </c>
      <c r="E590" t="s">
        <v>137</v>
      </c>
      <c r="G590" t="s">
        <v>117</v>
      </c>
      <c r="H590" t="s">
        <v>118</v>
      </c>
      <c r="J590" t="s">
        <v>122</v>
      </c>
      <c r="K590" t="s">
        <v>299</v>
      </c>
      <c r="L590" t="s">
        <v>299</v>
      </c>
      <c r="M590" t="s">
        <v>118</v>
      </c>
      <c r="N590" t="s">
        <v>118</v>
      </c>
    </row>
    <row r="591" spans="1:14" x14ac:dyDescent="0.25">
      <c r="D591" t="s">
        <v>39</v>
      </c>
      <c r="E591" t="s">
        <v>207</v>
      </c>
      <c r="G591" t="s">
        <v>117</v>
      </c>
      <c r="H591" t="s">
        <v>118</v>
      </c>
      <c r="J591" t="s">
        <v>122</v>
      </c>
      <c r="K591" t="s">
        <v>300</v>
      </c>
      <c r="L591" t="s">
        <v>300</v>
      </c>
      <c r="M591" t="s">
        <v>118</v>
      </c>
      <c r="N591" t="s">
        <v>118</v>
      </c>
    </row>
    <row r="592" spans="1:14" x14ac:dyDescent="0.25">
      <c r="D592" t="s">
        <v>40</v>
      </c>
      <c r="E592" t="s">
        <v>209</v>
      </c>
      <c r="G592" t="s">
        <v>117</v>
      </c>
      <c r="H592" t="s">
        <v>118</v>
      </c>
      <c r="J592" t="s">
        <v>122</v>
      </c>
      <c r="K592" t="s">
        <v>199</v>
      </c>
      <c r="L592" t="s">
        <v>199</v>
      </c>
      <c r="M592" t="s">
        <v>118</v>
      </c>
      <c r="N592" t="s">
        <v>118</v>
      </c>
    </row>
    <row r="593" spans="4:14" x14ac:dyDescent="0.25">
      <c r="D593" t="s">
        <v>41</v>
      </c>
      <c r="E593" t="s">
        <v>211</v>
      </c>
      <c r="G593" t="s">
        <v>117</v>
      </c>
      <c r="H593" t="s">
        <v>118</v>
      </c>
      <c r="J593" t="s">
        <v>122</v>
      </c>
      <c r="K593" t="s">
        <v>301</v>
      </c>
      <c r="L593" t="s">
        <v>301</v>
      </c>
      <c r="M593" t="s">
        <v>118</v>
      </c>
      <c r="N593" t="s">
        <v>118</v>
      </c>
    </row>
    <row r="594" spans="4:14" x14ac:dyDescent="0.25">
      <c r="D594" t="s">
        <v>42</v>
      </c>
      <c r="E594" t="s">
        <v>212</v>
      </c>
      <c r="G594" t="s">
        <v>117</v>
      </c>
      <c r="H594" t="s">
        <v>118</v>
      </c>
      <c r="J594" t="s">
        <v>122</v>
      </c>
      <c r="K594" t="s">
        <v>299</v>
      </c>
      <c r="L594" t="s">
        <v>299</v>
      </c>
      <c r="M594" t="s">
        <v>118</v>
      </c>
      <c r="N594" t="s">
        <v>118</v>
      </c>
    </row>
    <row r="595" spans="4:14" x14ac:dyDescent="0.25">
      <c r="D595" t="s">
        <v>43</v>
      </c>
      <c r="E595" t="s">
        <v>213</v>
      </c>
      <c r="G595" t="s">
        <v>117</v>
      </c>
      <c r="H595" t="s">
        <v>118</v>
      </c>
      <c r="J595" t="s">
        <v>122</v>
      </c>
      <c r="K595" t="s">
        <v>302</v>
      </c>
      <c r="L595" t="s">
        <v>302</v>
      </c>
      <c r="M595" t="s">
        <v>118</v>
      </c>
      <c r="N595" t="s">
        <v>118</v>
      </c>
    </row>
    <row r="596" spans="4:14" x14ac:dyDescent="0.25">
      <c r="D596" t="s">
        <v>44</v>
      </c>
      <c r="E596" t="s">
        <v>214</v>
      </c>
      <c r="G596" t="s">
        <v>117</v>
      </c>
      <c r="H596" t="s">
        <v>118</v>
      </c>
      <c r="J596" t="s">
        <v>122</v>
      </c>
      <c r="K596" t="s">
        <v>303</v>
      </c>
      <c r="L596" t="s">
        <v>303</v>
      </c>
      <c r="M596" t="s">
        <v>118</v>
      </c>
      <c r="N596" t="s">
        <v>118</v>
      </c>
    </row>
    <row r="597" spans="4:14" x14ac:dyDescent="0.25">
      <c r="D597" t="s">
        <v>45</v>
      </c>
      <c r="E597" t="s">
        <v>216</v>
      </c>
      <c r="G597" t="s">
        <v>117</v>
      </c>
      <c r="H597" t="s">
        <v>118</v>
      </c>
      <c r="J597" t="s">
        <v>122</v>
      </c>
      <c r="K597" t="s">
        <v>304</v>
      </c>
      <c r="L597" t="s">
        <v>304</v>
      </c>
      <c r="M597" t="s">
        <v>118</v>
      </c>
      <c r="N597" t="s">
        <v>118</v>
      </c>
    </row>
    <row r="598" spans="4:14" x14ac:dyDescent="0.25">
      <c r="D598" t="s">
        <v>46</v>
      </c>
      <c r="E598" t="s">
        <v>217</v>
      </c>
      <c r="G598" t="s">
        <v>117</v>
      </c>
      <c r="H598" t="s">
        <v>118</v>
      </c>
      <c r="J598" t="s">
        <v>122</v>
      </c>
      <c r="K598" t="s">
        <v>305</v>
      </c>
      <c r="L598" t="s">
        <v>305</v>
      </c>
      <c r="M598" t="s">
        <v>118</v>
      </c>
      <c r="N598" t="s">
        <v>118</v>
      </c>
    </row>
    <row r="599" spans="4:14" x14ac:dyDescent="0.25">
      <c r="D599" t="s">
        <v>47</v>
      </c>
      <c r="E599" t="s">
        <v>219</v>
      </c>
      <c r="G599" t="s">
        <v>117</v>
      </c>
      <c r="H599" t="s">
        <v>118</v>
      </c>
      <c r="J599" t="s">
        <v>122</v>
      </c>
      <c r="K599" t="s">
        <v>298</v>
      </c>
      <c r="L599" t="s">
        <v>298</v>
      </c>
      <c r="M599" t="s">
        <v>118</v>
      </c>
      <c r="N599" t="s">
        <v>118</v>
      </c>
    </row>
    <row r="600" spans="4:14" x14ac:dyDescent="0.25">
      <c r="D600" t="s">
        <v>48</v>
      </c>
      <c r="E600" t="s">
        <v>220</v>
      </c>
      <c r="G600" t="s">
        <v>117</v>
      </c>
      <c r="H600" t="s">
        <v>118</v>
      </c>
      <c r="J600" t="s">
        <v>122</v>
      </c>
      <c r="K600" t="s">
        <v>218</v>
      </c>
      <c r="L600" t="s">
        <v>218</v>
      </c>
      <c r="M600" t="s">
        <v>118</v>
      </c>
      <c r="N600" t="s">
        <v>118</v>
      </c>
    </row>
    <row r="601" spans="4:14" x14ac:dyDescent="0.25">
      <c r="D601" t="s">
        <v>49</v>
      </c>
      <c r="E601" t="s">
        <v>221</v>
      </c>
      <c r="G601" t="s">
        <v>117</v>
      </c>
      <c r="H601" t="s">
        <v>118</v>
      </c>
      <c r="J601" t="s">
        <v>122</v>
      </c>
      <c r="K601" t="s">
        <v>306</v>
      </c>
      <c r="L601" t="s">
        <v>306</v>
      </c>
      <c r="M601" t="s">
        <v>118</v>
      </c>
      <c r="N601" t="s">
        <v>118</v>
      </c>
    </row>
    <row r="602" spans="4:14" x14ac:dyDescent="0.25">
      <c r="D602" t="s">
        <v>50</v>
      </c>
      <c r="E602" t="s">
        <v>223</v>
      </c>
      <c r="G602" t="s">
        <v>117</v>
      </c>
      <c r="H602" t="s">
        <v>118</v>
      </c>
      <c r="J602" t="s">
        <v>122</v>
      </c>
      <c r="K602" t="s">
        <v>307</v>
      </c>
      <c r="L602" t="s">
        <v>307</v>
      </c>
      <c r="M602" t="s">
        <v>118</v>
      </c>
      <c r="N602" t="s">
        <v>118</v>
      </c>
    </row>
    <row r="603" spans="4:14" x14ac:dyDescent="0.25">
      <c r="D603" t="s">
        <v>51</v>
      </c>
      <c r="E603" t="s">
        <v>224</v>
      </c>
      <c r="G603" t="s">
        <v>117</v>
      </c>
      <c r="H603" t="s">
        <v>118</v>
      </c>
      <c r="J603" t="s">
        <v>122</v>
      </c>
      <c r="K603" t="s">
        <v>308</v>
      </c>
      <c r="L603" t="s">
        <v>308</v>
      </c>
      <c r="M603" t="s">
        <v>118</v>
      </c>
      <c r="N603" t="s">
        <v>118</v>
      </c>
    </row>
    <row r="604" spans="4:14" x14ac:dyDescent="0.25">
      <c r="D604" t="s">
        <v>52</v>
      </c>
      <c r="E604" t="s">
        <v>226</v>
      </c>
      <c r="G604" t="s">
        <v>117</v>
      </c>
      <c r="H604" t="s">
        <v>118</v>
      </c>
      <c r="J604" t="s">
        <v>122</v>
      </c>
      <c r="K604" t="s">
        <v>309</v>
      </c>
      <c r="L604" t="s">
        <v>309</v>
      </c>
      <c r="M604" t="s">
        <v>118</v>
      </c>
      <c r="N604" t="s">
        <v>118</v>
      </c>
    </row>
    <row r="605" spans="4:14" x14ac:dyDescent="0.25">
      <c r="D605" t="s">
        <v>53</v>
      </c>
      <c r="E605" t="s">
        <v>228</v>
      </c>
      <c r="G605" t="s">
        <v>117</v>
      </c>
      <c r="H605" t="s">
        <v>118</v>
      </c>
      <c r="J605" t="s">
        <v>122</v>
      </c>
      <c r="K605" t="s">
        <v>302</v>
      </c>
      <c r="L605" t="s">
        <v>302</v>
      </c>
      <c r="M605" t="s">
        <v>118</v>
      </c>
      <c r="N605" t="s">
        <v>118</v>
      </c>
    </row>
    <row r="606" spans="4:14" x14ac:dyDescent="0.25">
      <c r="D606" t="s">
        <v>54</v>
      </c>
      <c r="E606" t="s">
        <v>229</v>
      </c>
      <c r="G606" t="s">
        <v>117</v>
      </c>
      <c r="H606" t="s">
        <v>118</v>
      </c>
      <c r="J606" t="s">
        <v>122</v>
      </c>
      <c r="K606" t="s">
        <v>302</v>
      </c>
      <c r="L606" t="s">
        <v>302</v>
      </c>
      <c r="M606" t="s">
        <v>118</v>
      </c>
      <c r="N606" t="s">
        <v>118</v>
      </c>
    </row>
    <row r="607" spans="4:14" x14ac:dyDescent="0.25">
      <c r="D607" t="s">
        <v>55</v>
      </c>
      <c r="E607" t="s">
        <v>230</v>
      </c>
      <c r="G607" t="s">
        <v>117</v>
      </c>
      <c r="H607" t="s">
        <v>118</v>
      </c>
      <c r="J607" t="s">
        <v>122</v>
      </c>
      <c r="K607" t="s">
        <v>225</v>
      </c>
      <c r="L607" t="s">
        <v>225</v>
      </c>
      <c r="M607" t="s">
        <v>118</v>
      </c>
      <c r="N607" t="s">
        <v>118</v>
      </c>
    </row>
    <row r="608" spans="4:14" x14ac:dyDescent="0.25">
      <c r="D608" t="s">
        <v>56</v>
      </c>
      <c r="E608" t="s">
        <v>231</v>
      </c>
      <c r="G608" t="s">
        <v>117</v>
      </c>
      <c r="H608" t="s">
        <v>118</v>
      </c>
      <c r="J608" t="s">
        <v>122</v>
      </c>
      <c r="K608" t="s">
        <v>227</v>
      </c>
      <c r="L608" t="s">
        <v>227</v>
      </c>
      <c r="M608" t="s">
        <v>118</v>
      </c>
      <c r="N608" t="s">
        <v>118</v>
      </c>
    </row>
    <row r="609" spans="4:14" x14ac:dyDescent="0.25">
      <c r="D609" t="s">
        <v>57</v>
      </c>
      <c r="E609" t="s">
        <v>232</v>
      </c>
      <c r="G609" t="s">
        <v>117</v>
      </c>
      <c r="H609" t="s">
        <v>118</v>
      </c>
      <c r="J609" t="s">
        <v>122</v>
      </c>
      <c r="K609" t="s">
        <v>303</v>
      </c>
      <c r="L609" t="s">
        <v>303</v>
      </c>
      <c r="M609" t="s">
        <v>118</v>
      </c>
      <c r="N609" t="s">
        <v>118</v>
      </c>
    </row>
    <row r="610" spans="4:14" x14ac:dyDescent="0.25">
      <c r="D610" t="s">
        <v>58</v>
      </c>
      <c r="E610" t="s">
        <v>233</v>
      </c>
      <c r="G610" t="s">
        <v>117</v>
      </c>
      <c r="H610" t="s">
        <v>118</v>
      </c>
      <c r="J610" t="s">
        <v>122</v>
      </c>
      <c r="K610" t="s">
        <v>303</v>
      </c>
      <c r="L610" t="s">
        <v>303</v>
      </c>
      <c r="M610" t="s">
        <v>118</v>
      </c>
      <c r="N610" t="s">
        <v>118</v>
      </c>
    </row>
    <row r="611" spans="4:14" x14ac:dyDescent="0.25">
      <c r="D611" t="s">
        <v>59</v>
      </c>
      <c r="E611" t="s">
        <v>234</v>
      </c>
      <c r="G611" t="s">
        <v>117</v>
      </c>
      <c r="H611" t="s">
        <v>118</v>
      </c>
      <c r="J611" t="s">
        <v>122</v>
      </c>
      <c r="K611" t="s">
        <v>306</v>
      </c>
      <c r="L611" t="s">
        <v>306</v>
      </c>
      <c r="M611" t="s">
        <v>118</v>
      </c>
      <c r="N611" t="s">
        <v>118</v>
      </c>
    </row>
    <row r="612" spans="4:14" x14ac:dyDescent="0.25">
      <c r="D612" t="s">
        <v>60</v>
      </c>
      <c r="E612" t="s">
        <v>235</v>
      </c>
      <c r="G612" t="s">
        <v>117</v>
      </c>
      <c r="H612" t="s">
        <v>118</v>
      </c>
      <c r="J612" t="s">
        <v>122</v>
      </c>
      <c r="K612" t="s">
        <v>297</v>
      </c>
      <c r="L612" t="s">
        <v>297</v>
      </c>
      <c r="M612" t="s">
        <v>118</v>
      </c>
      <c r="N612" t="s">
        <v>118</v>
      </c>
    </row>
    <row r="613" spans="4:14" x14ac:dyDescent="0.25">
      <c r="D613" t="s">
        <v>61</v>
      </c>
      <c r="E613" t="s">
        <v>236</v>
      </c>
      <c r="G613" t="s">
        <v>117</v>
      </c>
      <c r="H613" t="s">
        <v>118</v>
      </c>
      <c r="J613" t="s">
        <v>122</v>
      </c>
      <c r="K613" t="s">
        <v>299</v>
      </c>
      <c r="L613" t="s">
        <v>299</v>
      </c>
      <c r="M613" t="s">
        <v>118</v>
      </c>
      <c r="N613" t="s">
        <v>118</v>
      </c>
    </row>
    <row r="614" spans="4:14" x14ac:dyDescent="0.25">
      <c r="D614" t="s">
        <v>62</v>
      </c>
      <c r="E614" t="s">
        <v>237</v>
      </c>
      <c r="G614" t="s">
        <v>117</v>
      </c>
      <c r="H614" t="s">
        <v>118</v>
      </c>
      <c r="J614" t="s">
        <v>122</v>
      </c>
      <c r="K614" t="s">
        <v>297</v>
      </c>
      <c r="L614" t="s">
        <v>297</v>
      </c>
      <c r="M614" t="s">
        <v>118</v>
      </c>
      <c r="N614" t="s">
        <v>118</v>
      </c>
    </row>
    <row r="615" spans="4:14" x14ac:dyDescent="0.25">
      <c r="D615" t="s">
        <v>63</v>
      </c>
      <c r="E615" t="s">
        <v>238</v>
      </c>
      <c r="G615" t="s">
        <v>117</v>
      </c>
      <c r="H615" t="s">
        <v>118</v>
      </c>
      <c r="J615" t="s">
        <v>122</v>
      </c>
      <c r="K615" t="s">
        <v>297</v>
      </c>
      <c r="L615" t="s">
        <v>297</v>
      </c>
      <c r="M615" t="s">
        <v>118</v>
      </c>
      <c r="N615" t="s">
        <v>118</v>
      </c>
    </row>
    <row r="616" spans="4:14" x14ac:dyDescent="0.25">
      <c r="D616" t="s">
        <v>64</v>
      </c>
      <c r="E616" t="s">
        <v>239</v>
      </c>
      <c r="G616" t="s">
        <v>117</v>
      </c>
      <c r="H616" t="s">
        <v>118</v>
      </c>
      <c r="J616" t="s">
        <v>122</v>
      </c>
      <c r="K616" t="s">
        <v>306</v>
      </c>
      <c r="L616" t="s">
        <v>306</v>
      </c>
      <c r="M616" t="s">
        <v>118</v>
      </c>
      <c r="N616" t="s">
        <v>118</v>
      </c>
    </row>
    <row r="617" spans="4:14" x14ac:dyDescent="0.25">
      <c r="D617" t="s">
        <v>65</v>
      </c>
      <c r="E617" t="s">
        <v>240</v>
      </c>
      <c r="G617" t="s">
        <v>117</v>
      </c>
      <c r="H617" t="s">
        <v>118</v>
      </c>
      <c r="J617" t="s">
        <v>122</v>
      </c>
      <c r="K617" t="s">
        <v>307</v>
      </c>
      <c r="L617" t="s">
        <v>307</v>
      </c>
      <c r="M617" t="s">
        <v>118</v>
      </c>
      <c r="N617" t="s">
        <v>118</v>
      </c>
    </row>
    <row r="618" spans="4:14" x14ac:dyDescent="0.25">
      <c r="D618" t="s">
        <v>66</v>
      </c>
      <c r="E618" t="s">
        <v>241</v>
      </c>
      <c r="G618" t="s">
        <v>117</v>
      </c>
      <c r="H618" t="s">
        <v>118</v>
      </c>
      <c r="J618" t="s">
        <v>122</v>
      </c>
      <c r="K618" t="s">
        <v>299</v>
      </c>
      <c r="L618" t="s">
        <v>299</v>
      </c>
      <c r="M618" t="s">
        <v>118</v>
      </c>
      <c r="N618" t="s">
        <v>118</v>
      </c>
    </row>
    <row r="619" spans="4:14" x14ac:dyDescent="0.25">
      <c r="D619" t="s">
        <v>67</v>
      </c>
      <c r="E619" t="s">
        <v>242</v>
      </c>
      <c r="G619" t="s">
        <v>117</v>
      </c>
      <c r="H619" t="s">
        <v>118</v>
      </c>
      <c r="J619" t="s">
        <v>122</v>
      </c>
      <c r="K619" t="s">
        <v>299</v>
      </c>
      <c r="L619" t="s">
        <v>299</v>
      </c>
      <c r="M619" t="s">
        <v>118</v>
      </c>
      <c r="N619" t="s">
        <v>118</v>
      </c>
    </row>
    <row r="620" spans="4:14" x14ac:dyDescent="0.25">
      <c r="D620" t="s">
        <v>68</v>
      </c>
      <c r="E620" t="s">
        <v>243</v>
      </c>
      <c r="G620" t="s">
        <v>117</v>
      </c>
      <c r="H620" t="s">
        <v>118</v>
      </c>
      <c r="J620" t="s">
        <v>122</v>
      </c>
      <c r="K620" t="s">
        <v>300</v>
      </c>
      <c r="L620" t="s">
        <v>300</v>
      </c>
      <c r="M620" t="s">
        <v>118</v>
      </c>
      <c r="N620" t="s">
        <v>118</v>
      </c>
    </row>
    <row r="621" spans="4:14" x14ac:dyDescent="0.25">
      <c r="D621" t="s">
        <v>69</v>
      </c>
      <c r="E621" t="s">
        <v>244</v>
      </c>
      <c r="G621" t="s">
        <v>117</v>
      </c>
      <c r="H621" t="s">
        <v>118</v>
      </c>
      <c r="J621" t="s">
        <v>122</v>
      </c>
      <c r="K621" t="s">
        <v>309</v>
      </c>
      <c r="L621" t="s">
        <v>309</v>
      </c>
      <c r="M621" t="s">
        <v>118</v>
      </c>
      <c r="N621" t="s">
        <v>118</v>
      </c>
    </row>
    <row r="622" spans="4:14" x14ac:dyDescent="0.25">
      <c r="D622" t="s">
        <v>70</v>
      </c>
      <c r="E622" t="s">
        <v>245</v>
      </c>
      <c r="G622" t="s">
        <v>117</v>
      </c>
      <c r="H622" t="s">
        <v>118</v>
      </c>
      <c r="J622" t="s">
        <v>122</v>
      </c>
      <c r="K622" t="s">
        <v>310</v>
      </c>
      <c r="L622" t="s">
        <v>310</v>
      </c>
      <c r="M622" t="s">
        <v>118</v>
      </c>
      <c r="N622" t="s">
        <v>118</v>
      </c>
    </row>
    <row r="623" spans="4:14" x14ac:dyDescent="0.25">
      <c r="D623" t="s">
        <v>71</v>
      </c>
      <c r="E623" t="s">
        <v>247</v>
      </c>
      <c r="G623" t="s">
        <v>117</v>
      </c>
      <c r="H623" t="s">
        <v>118</v>
      </c>
      <c r="J623" t="s">
        <v>122</v>
      </c>
      <c r="K623" t="s">
        <v>194</v>
      </c>
      <c r="L623" t="s">
        <v>194</v>
      </c>
      <c r="M623" t="s">
        <v>118</v>
      </c>
      <c r="N623" t="s">
        <v>118</v>
      </c>
    </row>
    <row r="624" spans="4:14" x14ac:dyDescent="0.25">
      <c r="D624" t="s">
        <v>72</v>
      </c>
      <c r="E624" t="s">
        <v>248</v>
      </c>
      <c r="G624" t="s">
        <v>117</v>
      </c>
      <c r="H624" t="s">
        <v>118</v>
      </c>
      <c r="J624" t="s">
        <v>122</v>
      </c>
      <c r="K624" t="s">
        <v>311</v>
      </c>
      <c r="L624" t="s">
        <v>311</v>
      </c>
      <c r="M624" t="s">
        <v>118</v>
      </c>
      <c r="N624" t="s">
        <v>118</v>
      </c>
    </row>
    <row r="625" spans="1:14" x14ac:dyDescent="0.25">
      <c r="D625" t="s">
        <v>73</v>
      </c>
      <c r="E625" t="s">
        <v>249</v>
      </c>
      <c r="G625" t="s">
        <v>117</v>
      </c>
      <c r="H625" t="s">
        <v>118</v>
      </c>
      <c r="J625" t="s">
        <v>122</v>
      </c>
      <c r="K625" t="s">
        <v>297</v>
      </c>
      <c r="L625" t="s">
        <v>297</v>
      </c>
      <c r="M625" t="s">
        <v>118</v>
      </c>
      <c r="N625" t="s">
        <v>118</v>
      </c>
    </row>
    <row r="626" spans="1:14" x14ac:dyDescent="0.25">
      <c r="D626" t="s">
        <v>74</v>
      </c>
      <c r="E626" t="s">
        <v>250</v>
      </c>
      <c r="G626" t="s">
        <v>117</v>
      </c>
      <c r="H626" t="s">
        <v>118</v>
      </c>
      <c r="J626" t="s">
        <v>122</v>
      </c>
      <c r="K626" t="s">
        <v>300</v>
      </c>
      <c r="L626" t="s">
        <v>300</v>
      </c>
      <c r="M626" t="s">
        <v>118</v>
      </c>
      <c r="N626" t="s">
        <v>118</v>
      </c>
    </row>
    <row r="627" spans="1:14" x14ac:dyDescent="0.25">
      <c r="D627" t="s">
        <v>75</v>
      </c>
      <c r="E627" t="s">
        <v>251</v>
      </c>
      <c r="G627" t="s">
        <v>117</v>
      </c>
      <c r="H627" t="s">
        <v>118</v>
      </c>
      <c r="J627" t="s">
        <v>122</v>
      </c>
      <c r="K627" t="s">
        <v>218</v>
      </c>
      <c r="L627" t="s">
        <v>218</v>
      </c>
      <c r="M627" t="s">
        <v>118</v>
      </c>
      <c r="N627" t="s">
        <v>118</v>
      </c>
    </row>
    <row r="628" spans="1:14" x14ac:dyDescent="0.25">
      <c r="D628" t="s">
        <v>27</v>
      </c>
      <c r="E628" t="s">
        <v>120</v>
      </c>
      <c r="G628" t="s">
        <v>117</v>
      </c>
      <c r="H628" t="s">
        <v>118</v>
      </c>
      <c r="J628" t="s">
        <v>122</v>
      </c>
      <c r="K628" t="s">
        <v>310</v>
      </c>
      <c r="L628" t="s">
        <v>310</v>
      </c>
      <c r="M628" t="s">
        <v>118</v>
      </c>
      <c r="N628" t="s">
        <v>118</v>
      </c>
    </row>
    <row r="629" spans="1:14" x14ac:dyDescent="0.25">
      <c r="D629" t="s">
        <v>28</v>
      </c>
      <c r="E629" t="s">
        <v>252</v>
      </c>
      <c r="G629" t="s">
        <v>117</v>
      </c>
      <c r="H629" t="s">
        <v>118</v>
      </c>
      <c r="J629" t="s">
        <v>122</v>
      </c>
      <c r="K629" t="s">
        <v>307</v>
      </c>
      <c r="L629" t="s">
        <v>307</v>
      </c>
      <c r="M629" t="s">
        <v>118</v>
      </c>
      <c r="N629" t="s">
        <v>118</v>
      </c>
    </row>
    <row r="630" spans="1:14" x14ac:dyDescent="0.25">
      <c r="A630" t="s">
        <v>385</v>
      </c>
    </row>
    <row r="631" spans="1:14" x14ac:dyDescent="0.25">
      <c r="A631" t="s">
        <v>386</v>
      </c>
    </row>
    <row r="632" spans="1:14" x14ac:dyDescent="0.25">
      <c r="A632" s="2" t="s">
        <v>139</v>
      </c>
      <c r="B632" t="s">
        <v>140</v>
      </c>
      <c r="C632" s="2" t="s">
        <v>89</v>
      </c>
    </row>
    <row r="633" spans="1:14" x14ac:dyDescent="0.25">
      <c r="A633" s="2" t="s">
        <v>139</v>
      </c>
      <c r="B633" t="s">
        <v>141</v>
      </c>
      <c r="C633" t="b">
        <v>0</v>
      </c>
    </row>
    <row r="634" spans="1:14" x14ac:dyDescent="0.25">
      <c r="A634" s="2" t="s">
        <v>139</v>
      </c>
      <c r="B634" t="s">
        <v>142</v>
      </c>
      <c r="C634" s="2" t="s">
        <v>143</v>
      </c>
    </row>
    <row r="635" spans="1:14" x14ac:dyDescent="0.25">
      <c r="A635" s="2" t="s">
        <v>139</v>
      </c>
      <c r="B635" t="s">
        <v>144</v>
      </c>
      <c r="C635" t="b">
        <v>0</v>
      </c>
    </row>
    <row r="636" spans="1:14" x14ac:dyDescent="0.25">
      <c r="A636" s="2" t="s">
        <v>139</v>
      </c>
      <c r="B636" t="s">
        <v>145</v>
      </c>
      <c r="C636" t="b">
        <v>0</v>
      </c>
    </row>
    <row r="637" spans="1:14" x14ac:dyDescent="0.25">
      <c r="A637" s="2" t="s">
        <v>139</v>
      </c>
      <c r="B637" t="s">
        <v>146</v>
      </c>
      <c r="C637" t="b">
        <v>0</v>
      </c>
    </row>
    <row r="638" spans="1:14" x14ac:dyDescent="0.25">
      <c r="A638" s="2" t="s">
        <v>139</v>
      </c>
      <c r="B638" t="s">
        <v>147</v>
      </c>
      <c r="C638" t="b">
        <v>0</v>
      </c>
    </row>
    <row r="639" spans="1:14" x14ac:dyDescent="0.25">
      <c r="A639" s="2" t="s">
        <v>9</v>
      </c>
      <c r="B639" t="s">
        <v>148</v>
      </c>
      <c r="C639" t="b">
        <v>1</v>
      </c>
    </row>
    <row r="640" spans="1:14" x14ac:dyDescent="0.25">
      <c r="A640" s="2" t="s">
        <v>9</v>
      </c>
      <c r="B640" t="s">
        <v>149</v>
      </c>
      <c r="C640" s="2" t="s">
        <v>150</v>
      </c>
    </row>
    <row r="641" spans="1:3" x14ac:dyDescent="0.25">
      <c r="A641" s="2" t="s">
        <v>9</v>
      </c>
      <c r="B641" t="s">
        <v>155</v>
      </c>
      <c r="C641" s="2" t="s">
        <v>513</v>
      </c>
    </row>
    <row r="642" spans="1:3" x14ac:dyDescent="0.25">
      <c r="A642" s="2" t="s">
        <v>14</v>
      </c>
      <c r="B642" t="s">
        <v>148</v>
      </c>
      <c r="C642" t="b">
        <v>0</v>
      </c>
    </row>
    <row r="643" spans="1:3" x14ac:dyDescent="0.25">
      <c r="A643" s="2" t="s">
        <v>14</v>
      </c>
      <c r="B643" t="s">
        <v>149</v>
      </c>
      <c r="C643" s="2" t="s">
        <v>151</v>
      </c>
    </row>
    <row r="644" spans="1:3" x14ac:dyDescent="0.25">
      <c r="A644" s="2" t="s">
        <v>14</v>
      </c>
      <c r="B644" t="s">
        <v>152</v>
      </c>
      <c r="C644">
        <v>9.14</v>
      </c>
    </row>
    <row r="645" spans="1:3" x14ac:dyDescent="0.25">
      <c r="A645" s="2" t="s">
        <v>14</v>
      </c>
      <c r="B645" t="s">
        <v>155</v>
      </c>
      <c r="C645" s="2" t="s">
        <v>513</v>
      </c>
    </row>
    <row r="646" spans="1:3" x14ac:dyDescent="0.25">
      <c r="A646" s="2" t="s">
        <v>11</v>
      </c>
      <c r="B646" t="s">
        <v>148</v>
      </c>
      <c r="C646" t="b">
        <v>0</v>
      </c>
    </row>
    <row r="647" spans="1:3" x14ac:dyDescent="0.25">
      <c r="A647" s="2" t="s">
        <v>11</v>
      </c>
      <c r="B647" t="s">
        <v>149</v>
      </c>
      <c r="C647" s="2" t="s">
        <v>153</v>
      </c>
    </row>
    <row r="648" spans="1:3" x14ac:dyDescent="0.25">
      <c r="A648" s="2" t="s">
        <v>11</v>
      </c>
      <c r="B648" t="s">
        <v>152</v>
      </c>
      <c r="C648">
        <v>9.7100000000000009</v>
      </c>
    </row>
    <row r="649" spans="1:3" x14ac:dyDescent="0.25">
      <c r="A649" s="2" t="s">
        <v>11</v>
      </c>
      <c r="B649" t="s">
        <v>155</v>
      </c>
      <c r="C649" s="2" t="s">
        <v>156</v>
      </c>
    </row>
    <row r="650" spans="1:3" x14ac:dyDescent="0.25">
      <c r="A650" s="2" t="s">
        <v>33</v>
      </c>
      <c r="B650" t="s">
        <v>148</v>
      </c>
      <c r="C650" t="b">
        <v>0</v>
      </c>
    </row>
    <row r="651" spans="1:3" x14ac:dyDescent="0.25">
      <c r="A651" s="2" t="s">
        <v>33</v>
      </c>
      <c r="B651" t="s">
        <v>149</v>
      </c>
      <c r="C651" s="2" t="s">
        <v>157</v>
      </c>
    </row>
    <row r="652" spans="1:3" x14ac:dyDescent="0.25">
      <c r="A652" s="2" t="s">
        <v>33</v>
      </c>
      <c r="B652" t="s">
        <v>154</v>
      </c>
      <c r="C652" s="2" t="s">
        <v>387</v>
      </c>
    </row>
    <row r="653" spans="1:3" x14ac:dyDescent="0.25">
      <c r="A653" s="2" t="s">
        <v>33</v>
      </c>
      <c r="B653" t="s">
        <v>152</v>
      </c>
      <c r="C653">
        <v>13.29</v>
      </c>
    </row>
    <row r="654" spans="1:3" x14ac:dyDescent="0.25">
      <c r="A654" s="2" t="s">
        <v>33</v>
      </c>
      <c r="B654" t="s">
        <v>155</v>
      </c>
      <c r="C654" s="2" t="s">
        <v>158</v>
      </c>
    </row>
    <row r="655" spans="1:3" x14ac:dyDescent="0.25">
      <c r="A655" s="2" t="s">
        <v>19</v>
      </c>
      <c r="B655" t="s">
        <v>148</v>
      </c>
      <c r="C655" t="b">
        <v>0</v>
      </c>
    </row>
    <row r="656" spans="1:3" x14ac:dyDescent="0.25">
      <c r="A656" s="2" t="s">
        <v>19</v>
      </c>
      <c r="B656" t="s">
        <v>149</v>
      </c>
      <c r="C656" s="2" t="s">
        <v>159</v>
      </c>
    </row>
    <row r="657" spans="1:3" x14ac:dyDescent="0.25">
      <c r="A657" s="2" t="s">
        <v>19</v>
      </c>
      <c r="B657" t="s">
        <v>154</v>
      </c>
      <c r="C657" s="2" t="s">
        <v>388</v>
      </c>
    </row>
    <row r="658" spans="1:3" x14ac:dyDescent="0.25">
      <c r="A658" s="2" t="s">
        <v>19</v>
      </c>
      <c r="B658" t="s">
        <v>152</v>
      </c>
      <c r="C658">
        <v>6.86</v>
      </c>
    </row>
    <row r="659" spans="1:3" x14ac:dyDescent="0.25">
      <c r="A659" s="2" t="s">
        <v>19</v>
      </c>
      <c r="B659" t="s">
        <v>155</v>
      </c>
      <c r="C659" s="2" t="s">
        <v>160</v>
      </c>
    </row>
    <row r="660" spans="1:3" x14ac:dyDescent="0.25">
      <c r="A660" s="2" t="s">
        <v>20</v>
      </c>
      <c r="B660" t="s">
        <v>148</v>
      </c>
      <c r="C660" t="b">
        <v>0</v>
      </c>
    </row>
    <row r="661" spans="1:3" x14ac:dyDescent="0.25">
      <c r="A661" s="2" t="s">
        <v>20</v>
      </c>
      <c r="B661" t="s">
        <v>149</v>
      </c>
      <c r="C661" s="2" t="s">
        <v>161</v>
      </c>
    </row>
    <row r="662" spans="1:3" x14ac:dyDescent="0.25">
      <c r="A662" s="2" t="s">
        <v>20</v>
      </c>
      <c r="B662" t="s">
        <v>154</v>
      </c>
      <c r="C662" s="2" t="s">
        <v>389</v>
      </c>
    </row>
    <row r="663" spans="1:3" x14ac:dyDescent="0.25">
      <c r="A663" s="2" t="s">
        <v>20</v>
      </c>
      <c r="B663" t="s">
        <v>152</v>
      </c>
      <c r="C663">
        <v>6.86</v>
      </c>
    </row>
    <row r="664" spans="1:3" x14ac:dyDescent="0.25">
      <c r="A664" s="2" t="s">
        <v>20</v>
      </c>
      <c r="B664" t="s">
        <v>155</v>
      </c>
      <c r="C664" s="2" t="s">
        <v>162</v>
      </c>
    </row>
    <row r="665" spans="1:3" x14ac:dyDescent="0.25">
      <c r="A665" s="2" t="s">
        <v>21</v>
      </c>
      <c r="B665" t="s">
        <v>148</v>
      </c>
      <c r="C665" t="b">
        <v>0</v>
      </c>
    </row>
    <row r="666" spans="1:3" x14ac:dyDescent="0.25">
      <c r="A666" s="2" t="s">
        <v>21</v>
      </c>
      <c r="B666" t="s">
        <v>149</v>
      </c>
      <c r="C666" s="2" t="s">
        <v>163</v>
      </c>
    </row>
    <row r="667" spans="1:3" x14ac:dyDescent="0.25">
      <c r="A667" s="2" t="s">
        <v>21</v>
      </c>
      <c r="B667" t="s">
        <v>154</v>
      </c>
      <c r="C667" s="2" t="s">
        <v>390</v>
      </c>
    </row>
    <row r="668" spans="1:3" x14ac:dyDescent="0.25">
      <c r="A668" s="2" t="s">
        <v>21</v>
      </c>
      <c r="B668" t="s">
        <v>152</v>
      </c>
      <c r="C668">
        <v>13.86</v>
      </c>
    </row>
    <row r="669" spans="1:3" x14ac:dyDescent="0.25">
      <c r="A669" s="2" t="s">
        <v>21</v>
      </c>
      <c r="B669" t="s">
        <v>155</v>
      </c>
      <c r="C669" s="2" t="s">
        <v>164</v>
      </c>
    </row>
    <row r="670" spans="1:3" x14ac:dyDescent="0.25">
      <c r="A670" s="2" t="s">
        <v>34</v>
      </c>
      <c r="B670" t="s">
        <v>148</v>
      </c>
      <c r="C670" t="b">
        <v>0</v>
      </c>
    </row>
    <row r="671" spans="1:3" x14ac:dyDescent="0.25">
      <c r="A671" s="2" t="s">
        <v>34</v>
      </c>
      <c r="B671" t="s">
        <v>149</v>
      </c>
      <c r="C671" s="2" t="s">
        <v>165</v>
      </c>
    </row>
    <row r="672" spans="1:3" x14ac:dyDescent="0.25">
      <c r="A672" s="2" t="s">
        <v>34</v>
      </c>
      <c r="B672" t="s">
        <v>154</v>
      </c>
      <c r="C672" s="2" t="s">
        <v>391</v>
      </c>
    </row>
    <row r="673" spans="1:3" x14ac:dyDescent="0.25">
      <c r="A673" s="2" t="s">
        <v>34</v>
      </c>
      <c r="B673" t="s">
        <v>152</v>
      </c>
      <c r="C673">
        <v>7.86</v>
      </c>
    </row>
    <row r="674" spans="1:3" x14ac:dyDescent="0.25">
      <c r="A674" s="2" t="s">
        <v>34</v>
      </c>
      <c r="B674" t="s">
        <v>155</v>
      </c>
      <c r="C674" s="2" t="s">
        <v>160</v>
      </c>
    </row>
    <row r="675" spans="1:3" x14ac:dyDescent="0.25">
      <c r="A675" s="2" t="s">
        <v>35</v>
      </c>
      <c r="B675" t="s">
        <v>148</v>
      </c>
      <c r="C675" t="b">
        <v>0</v>
      </c>
    </row>
    <row r="676" spans="1:3" x14ac:dyDescent="0.25">
      <c r="A676" s="2" t="s">
        <v>35</v>
      </c>
      <c r="B676" t="s">
        <v>149</v>
      </c>
      <c r="C676" s="2" t="s">
        <v>166</v>
      </c>
    </row>
    <row r="677" spans="1:3" x14ac:dyDescent="0.25">
      <c r="A677" s="2" t="s">
        <v>35</v>
      </c>
      <c r="B677" t="s">
        <v>154</v>
      </c>
      <c r="C677" s="2" t="s">
        <v>392</v>
      </c>
    </row>
    <row r="678" spans="1:3" x14ac:dyDescent="0.25">
      <c r="A678" s="2" t="s">
        <v>35</v>
      </c>
      <c r="B678" t="s">
        <v>152</v>
      </c>
      <c r="C678">
        <v>7.86</v>
      </c>
    </row>
    <row r="679" spans="1:3" x14ac:dyDescent="0.25">
      <c r="A679" s="2" t="s">
        <v>35</v>
      </c>
      <c r="B679" t="s">
        <v>155</v>
      </c>
      <c r="C679" s="2" t="s">
        <v>160</v>
      </c>
    </row>
    <row r="680" spans="1:3" x14ac:dyDescent="0.25">
      <c r="A680" s="2" t="s">
        <v>36</v>
      </c>
      <c r="B680" t="s">
        <v>148</v>
      </c>
      <c r="C680" t="b">
        <v>0</v>
      </c>
    </row>
    <row r="681" spans="1:3" x14ac:dyDescent="0.25">
      <c r="A681" s="2" t="s">
        <v>36</v>
      </c>
      <c r="B681" t="s">
        <v>149</v>
      </c>
      <c r="C681" s="2" t="s">
        <v>167</v>
      </c>
    </row>
    <row r="682" spans="1:3" x14ac:dyDescent="0.25">
      <c r="A682" s="2" t="s">
        <v>36</v>
      </c>
      <c r="B682" t="s">
        <v>154</v>
      </c>
      <c r="C682" s="2" t="s">
        <v>393</v>
      </c>
    </row>
    <row r="683" spans="1:3" x14ac:dyDescent="0.25">
      <c r="A683" s="2" t="s">
        <v>36</v>
      </c>
      <c r="B683" t="s">
        <v>152</v>
      </c>
      <c r="C683">
        <v>7.86</v>
      </c>
    </row>
    <row r="684" spans="1:3" x14ac:dyDescent="0.25">
      <c r="A684" s="2" t="s">
        <v>36</v>
      </c>
      <c r="B684" t="s">
        <v>155</v>
      </c>
      <c r="C684" s="2" t="s">
        <v>160</v>
      </c>
    </row>
    <row r="685" spans="1:3" x14ac:dyDescent="0.25">
      <c r="A685" s="2" t="s">
        <v>25</v>
      </c>
      <c r="B685" t="s">
        <v>148</v>
      </c>
      <c r="C685" t="b">
        <v>0</v>
      </c>
    </row>
    <row r="686" spans="1:3" x14ac:dyDescent="0.25">
      <c r="A686" s="2" t="s">
        <v>25</v>
      </c>
      <c r="B686" t="s">
        <v>149</v>
      </c>
      <c r="C686" s="2" t="s">
        <v>168</v>
      </c>
    </row>
    <row r="687" spans="1:3" x14ac:dyDescent="0.25">
      <c r="A687" s="2" t="s">
        <v>25</v>
      </c>
      <c r="B687" t="s">
        <v>154</v>
      </c>
      <c r="C687" s="2" t="s">
        <v>394</v>
      </c>
    </row>
    <row r="688" spans="1:3" x14ac:dyDescent="0.25">
      <c r="A688" s="2" t="s">
        <v>25</v>
      </c>
      <c r="B688" t="s">
        <v>152</v>
      </c>
      <c r="C688">
        <v>10.14</v>
      </c>
    </row>
    <row r="689" spans="1:3" x14ac:dyDescent="0.25">
      <c r="A689" s="2" t="s">
        <v>25</v>
      </c>
      <c r="B689" t="s">
        <v>155</v>
      </c>
      <c r="C689" s="2" t="s">
        <v>169</v>
      </c>
    </row>
    <row r="690" spans="1:3" x14ac:dyDescent="0.25">
      <c r="A690" s="2" t="s">
        <v>37</v>
      </c>
      <c r="B690" t="s">
        <v>148</v>
      </c>
      <c r="C690" t="b">
        <v>0</v>
      </c>
    </row>
    <row r="691" spans="1:3" x14ac:dyDescent="0.25">
      <c r="A691" s="2" t="s">
        <v>37</v>
      </c>
      <c r="B691" t="s">
        <v>149</v>
      </c>
      <c r="C691" s="2" t="s">
        <v>170</v>
      </c>
    </row>
    <row r="692" spans="1:3" x14ac:dyDescent="0.25">
      <c r="A692" s="2" t="s">
        <v>37</v>
      </c>
      <c r="B692" t="s">
        <v>154</v>
      </c>
      <c r="C692" s="2" t="s">
        <v>395</v>
      </c>
    </row>
    <row r="693" spans="1:3" x14ac:dyDescent="0.25">
      <c r="A693" s="2" t="s">
        <v>37</v>
      </c>
      <c r="B693" t="s">
        <v>152</v>
      </c>
      <c r="C693">
        <v>15.14</v>
      </c>
    </row>
    <row r="694" spans="1:3" x14ac:dyDescent="0.25">
      <c r="A694" s="2" t="s">
        <v>37</v>
      </c>
      <c r="B694" t="s">
        <v>155</v>
      </c>
      <c r="C694" s="2" t="s">
        <v>513</v>
      </c>
    </row>
    <row r="695" spans="1:3" x14ac:dyDescent="0.25">
      <c r="A695" s="2" t="s">
        <v>38</v>
      </c>
      <c r="B695" t="s">
        <v>148</v>
      </c>
      <c r="C695" t="b">
        <v>0</v>
      </c>
    </row>
    <row r="696" spans="1:3" x14ac:dyDescent="0.25">
      <c r="A696" s="2" t="s">
        <v>38</v>
      </c>
      <c r="B696" t="s">
        <v>149</v>
      </c>
      <c r="C696" s="2" t="s">
        <v>171</v>
      </c>
    </row>
    <row r="697" spans="1:3" x14ac:dyDescent="0.25">
      <c r="A697" s="2" t="s">
        <v>38</v>
      </c>
      <c r="B697" t="s">
        <v>154</v>
      </c>
      <c r="C697" s="2" t="s">
        <v>396</v>
      </c>
    </row>
    <row r="698" spans="1:3" x14ac:dyDescent="0.25">
      <c r="A698" s="2" t="s">
        <v>38</v>
      </c>
      <c r="B698" t="s">
        <v>152</v>
      </c>
      <c r="C698">
        <v>9.14</v>
      </c>
    </row>
    <row r="699" spans="1:3" x14ac:dyDescent="0.25">
      <c r="A699" s="2" t="s">
        <v>38</v>
      </c>
      <c r="B699" t="s">
        <v>155</v>
      </c>
      <c r="C699" s="2" t="s">
        <v>160</v>
      </c>
    </row>
    <row r="700" spans="1:3" x14ac:dyDescent="0.25">
      <c r="A700" s="2" t="s">
        <v>39</v>
      </c>
      <c r="B700" t="s">
        <v>148</v>
      </c>
      <c r="C700" t="b">
        <v>0</v>
      </c>
    </row>
    <row r="701" spans="1:3" x14ac:dyDescent="0.25">
      <c r="A701" s="2" t="s">
        <v>39</v>
      </c>
      <c r="B701" t="s">
        <v>149</v>
      </c>
      <c r="C701" s="2" t="s">
        <v>253</v>
      </c>
    </row>
    <row r="702" spans="1:3" x14ac:dyDescent="0.25">
      <c r="A702" s="2" t="s">
        <v>39</v>
      </c>
      <c r="B702" t="s">
        <v>154</v>
      </c>
      <c r="C702" s="2" t="s">
        <v>397</v>
      </c>
    </row>
    <row r="703" spans="1:3" x14ac:dyDescent="0.25">
      <c r="A703" s="2" t="s">
        <v>39</v>
      </c>
      <c r="B703" t="s">
        <v>152</v>
      </c>
      <c r="C703">
        <v>9.57</v>
      </c>
    </row>
    <row r="704" spans="1:3" x14ac:dyDescent="0.25">
      <c r="A704" s="2" t="s">
        <v>39</v>
      </c>
      <c r="B704" t="s">
        <v>155</v>
      </c>
      <c r="C704" s="2" t="s">
        <v>513</v>
      </c>
    </row>
    <row r="705" spans="1:3" x14ac:dyDescent="0.25">
      <c r="A705" s="2" t="s">
        <v>40</v>
      </c>
      <c r="B705" t="s">
        <v>148</v>
      </c>
      <c r="C705" t="b">
        <v>0</v>
      </c>
    </row>
    <row r="706" spans="1:3" x14ac:dyDescent="0.25">
      <c r="A706" s="2" t="s">
        <v>40</v>
      </c>
      <c r="B706" t="s">
        <v>149</v>
      </c>
      <c r="C706" s="2" t="s">
        <v>254</v>
      </c>
    </row>
    <row r="707" spans="1:3" x14ac:dyDescent="0.25">
      <c r="A707" s="2" t="s">
        <v>40</v>
      </c>
      <c r="B707" t="s">
        <v>154</v>
      </c>
      <c r="C707" s="2" t="s">
        <v>398</v>
      </c>
    </row>
    <row r="708" spans="1:3" x14ac:dyDescent="0.25">
      <c r="A708" s="2" t="s">
        <v>40</v>
      </c>
      <c r="B708" t="s">
        <v>152</v>
      </c>
      <c r="C708">
        <v>8.2899999999999991</v>
      </c>
    </row>
    <row r="709" spans="1:3" x14ac:dyDescent="0.25">
      <c r="A709" s="2" t="s">
        <v>40</v>
      </c>
      <c r="B709" t="s">
        <v>155</v>
      </c>
      <c r="C709" s="2" t="s">
        <v>160</v>
      </c>
    </row>
    <row r="710" spans="1:3" x14ac:dyDescent="0.25">
      <c r="A710" s="2" t="s">
        <v>41</v>
      </c>
      <c r="B710" t="s">
        <v>148</v>
      </c>
      <c r="C710" t="b">
        <v>0</v>
      </c>
    </row>
    <row r="711" spans="1:3" x14ac:dyDescent="0.25">
      <c r="A711" s="2" t="s">
        <v>41</v>
      </c>
      <c r="B711" t="s">
        <v>149</v>
      </c>
      <c r="C711" s="2" t="s">
        <v>255</v>
      </c>
    </row>
    <row r="712" spans="1:3" x14ac:dyDescent="0.25">
      <c r="A712" s="2" t="s">
        <v>41</v>
      </c>
      <c r="B712" t="s">
        <v>154</v>
      </c>
      <c r="C712" s="2" t="s">
        <v>399</v>
      </c>
    </row>
    <row r="713" spans="1:3" x14ac:dyDescent="0.25">
      <c r="A713" s="2" t="s">
        <v>41</v>
      </c>
      <c r="B713" t="s">
        <v>152</v>
      </c>
      <c r="C713">
        <v>7.86</v>
      </c>
    </row>
    <row r="714" spans="1:3" x14ac:dyDescent="0.25">
      <c r="A714" s="2" t="s">
        <v>41</v>
      </c>
      <c r="B714" t="s">
        <v>155</v>
      </c>
      <c r="C714" s="2" t="s">
        <v>160</v>
      </c>
    </row>
    <row r="715" spans="1:3" x14ac:dyDescent="0.25">
      <c r="A715" s="2" t="s">
        <v>42</v>
      </c>
      <c r="B715" t="s">
        <v>148</v>
      </c>
      <c r="C715" t="b">
        <v>0</v>
      </c>
    </row>
    <row r="716" spans="1:3" x14ac:dyDescent="0.25">
      <c r="A716" s="2" t="s">
        <v>42</v>
      </c>
      <c r="B716" t="s">
        <v>149</v>
      </c>
      <c r="C716" s="2" t="s">
        <v>256</v>
      </c>
    </row>
    <row r="717" spans="1:3" x14ac:dyDescent="0.25">
      <c r="A717" s="2" t="s">
        <v>42</v>
      </c>
      <c r="B717" t="s">
        <v>154</v>
      </c>
      <c r="C717" s="2" t="s">
        <v>400</v>
      </c>
    </row>
    <row r="718" spans="1:3" x14ac:dyDescent="0.25">
      <c r="A718" s="2" t="s">
        <v>42</v>
      </c>
      <c r="B718" t="s">
        <v>152</v>
      </c>
      <c r="C718">
        <v>14.14</v>
      </c>
    </row>
    <row r="719" spans="1:3" x14ac:dyDescent="0.25">
      <c r="A719" s="2" t="s">
        <v>42</v>
      </c>
      <c r="B719" t="s">
        <v>155</v>
      </c>
      <c r="C719" s="2" t="s">
        <v>513</v>
      </c>
    </row>
    <row r="720" spans="1:3" x14ac:dyDescent="0.25">
      <c r="A720" s="2" t="s">
        <v>43</v>
      </c>
      <c r="B720" t="s">
        <v>148</v>
      </c>
      <c r="C720" t="b">
        <v>0</v>
      </c>
    </row>
    <row r="721" spans="1:3" x14ac:dyDescent="0.25">
      <c r="A721" s="2" t="s">
        <v>43</v>
      </c>
      <c r="B721" t="s">
        <v>149</v>
      </c>
      <c r="C721" s="2" t="s">
        <v>257</v>
      </c>
    </row>
    <row r="722" spans="1:3" x14ac:dyDescent="0.25">
      <c r="A722" s="2" t="s">
        <v>43</v>
      </c>
      <c r="B722" t="s">
        <v>154</v>
      </c>
      <c r="C722" s="2" t="s">
        <v>401</v>
      </c>
    </row>
    <row r="723" spans="1:3" x14ac:dyDescent="0.25">
      <c r="A723" s="2" t="s">
        <v>43</v>
      </c>
      <c r="B723" t="s">
        <v>152</v>
      </c>
      <c r="C723">
        <v>19.71</v>
      </c>
    </row>
    <row r="724" spans="1:3" x14ac:dyDescent="0.25">
      <c r="A724" s="2" t="s">
        <v>43</v>
      </c>
      <c r="B724" t="s">
        <v>155</v>
      </c>
      <c r="C724" s="2" t="s">
        <v>258</v>
      </c>
    </row>
    <row r="725" spans="1:3" x14ac:dyDescent="0.25">
      <c r="A725" s="2" t="s">
        <v>44</v>
      </c>
      <c r="B725" t="s">
        <v>148</v>
      </c>
      <c r="C725" t="b">
        <v>0</v>
      </c>
    </row>
    <row r="726" spans="1:3" x14ac:dyDescent="0.25">
      <c r="A726" s="2" t="s">
        <v>44</v>
      </c>
      <c r="B726" t="s">
        <v>149</v>
      </c>
      <c r="C726" s="2" t="s">
        <v>259</v>
      </c>
    </row>
    <row r="727" spans="1:3" x14ac:dyDescent="0.25">
      <c r="A727" s="2" t="s">
        <v>44</v>
      </c>
      <c r="B727" t="s">
        <v>154</v>
      </c>
      <c r="C727" s="2" t="s">
        <v>402</v>
      </c>
    </row>
    <row r="728" spans="1:3" x14ac:dyDescent="0.25">
      <c r="A728" s="2" t="s">
        <v>44</v>
      </c>
      <c r="B728" t="s">
        <v>152</v>
      </c>
      <c r="C728">
        <v>19.29</v>
      </c>
    </row>
    <row r="729" spans="1:3" x14ac:dyDescent="0.25">
      <c r="A729" s="2" t="s">
        <v>44</v>
      </c>
      <c r="B729" t="s">
        <v>155</v>
      </c>
      <c r="C729" s="2" t="s">
        <v>258</v>
      </c>
    </row>
    <row r="730" spans="1:3" x14ac:dyDescent="0.25">
      <c r="A730" s="2" t="s">
        <v>45</v>
      </c>
      <c r="B730" t="s">
        <v>148</v>
      </c>
      <c r="C730" t="b">
        <v>0</v>
      </c>
    </row>
    <row r="731" spans="1:3" x14ac:dyDescent="0.25">
      <c r="A731" s="2" t="s">
        <v>45</v>
      </c>
      <c r="B731" t="s">
        <v>149</v>
      </c>
      <c r="C731" s="2" t="s">
        <v>260</v>
      </c>
    </row>
    <row r="732" spans="1:3" x14ac:dyDescent="0.25">
      <c r="A732" s="2" t="s">
        <v>45</v>
      </c>
      <c r="B732" t="s">
        <v>154</v>
      </c>
      <c r="C732" s="2" t="s">
        <v>403</v>
      </c>
    </row>
    <row r="733" spans="1:3" x14ac:dyDescent="0.25">
      <c r="A733" s="2" t="s">
        <v>45</v>
      </c>
      <c r="B733" t="s">
        <v>152</v>
      </c>
      <c r="C733">
        <v>26.86</v>
      </c>
    </row>
    <row r="734" spans="1:3" x14ac:dyDescent="0.25">
      <c r="A734" s="2" t="s">
        <v>45</v>
      </c>
      <c r="B734" t="s">
        <v>155</v>
      </c>
      <c r="C734" s="2" t="s">
        <v>164</v>
      </c>
    </row>
    <row r="735" spans="1:3" x14ac:dyDescent="0.25">
      <c r="A735" s="2" t="s">
        <v>46</v>
      </c>
      <c r="B735" t="s">
        <v>148</v>
      </c>
      <c r="C735" t="b">
        <v>0</v>
      </c>
    </row>
    <row r="736" spans="1:3" x14ac:dyDescent="0.25">
      <c r="A736" s="2" t="s">
        <v>46</v>
      </c>
      <c r="B736" t="s">
        <v>149</v>
      </c>
      <c r="C736" s="2" t="s">
        <v>261</v>
      </c>
    </row>
    <row r="737" spans="1:3" x14ac:dyDescent="0.25">
      <c r="A737" s="2" t="s">
        <v>46</v>
      </c>
      <c r="B737" t="s">
        <v>154</v>
      </c>
      <c r="C737" s="2" t="s">
        <v>404</v>
      </c>
    </row>
    <row r="738" spans="1:3" x14ac:dyDescent="0.25">
      <c r="A738" s="2" t="s">
        <v>46</v>
      </c>
      <c r="B738" t="s">
        <v>152</v>
      </c>
      <c r="C738">
        <v>26.43</v>
      </c>
    </row>
    <row r="739" spans="1:3" x14ac:dyDescent="0.25">
      <c r="A739" s="2" t="s">
        <v>46</v>
      </c>
      <c r="B739" t="s">
        <v>155</v>
      </c>
      <c r="C739" s="2" t="s">
        <v>164</v>
      </c>
    </row>
    <row r="740" spans="1:3" x14ac:dyDescent="0.25">
      <c r="A740" s="2" t="s">
        <v>47</v>
      </c>
      <c r="B740" t="s">
        <v>148</v>
      </c>
      <c r="C740" t="b">
        <v>0</v>
      </c>
    </row>
    <row r="741" spans="1:3" x14ac:dyDescent="0.25">
      <c r="A741" s="2" t="s">
        <v>47</v>
      </c>
      <c r="B741" t="s">
        <v>149</v>
      </c>
      <c r="C741" s="2" t="s">
        <v>262</v>
      </c>
    </row>
    <row r="742" spans="1:3" x14ac:dyDescent="0.25">
      <c r="A742" s="2" t="s">
        <v>47</v>
      </c>
      <c r="B742" t="s">
        <v>154</v>
      </c>
      <c r="C742" s="2" t="s">
        <v>405</v>
      </c>
    </row>
    <row r="743" spans="1:3" x14ac:dyDescent="0.25">
      <c r="A743" s="2" t="s">
        <v>47</v>
      </c>
      <c r="B743" t="s">
        <v>152</v>
      </c>
      <c r="C743">
        <v>6.86</v>
      </c>
    </row>
    <row r="744" spans="1:3" x14ac:dyDescent="0.25">
      <c r="A744" s="2" t="s">
        <v>47</v>
      </c>
      <c r="B744" t="s">
        <v>155</v>
      </c>
      <c r="C744" s="2" t="s">
        <v>160</v>
      </c>
    </row>
    <row r="745" spans="1:3" x14ac:dyDescent="0.25">
      <c r="A745" s="2" t="s">
        <v>48</v>
      </c>
      <c r="B745" t="s">
        <v>148</v>
      </c>
      <c r="C745" t="b">
        <v>0</v>
      </c>
    </row>
    <row r="746" spans="1:3" x14ac:dyDescent="0.25">
      <c r="A746" s="2" t="s">
        <v>48</v>
      </c>
      <c r="B746" t="s">
        <v>149</v>
      </c>
      <c r="C746" s="2" t="s">
        <v>263</v>
      </c>
    </row>
    <row r="747" spans="1:3" x14ac:dyDescent="0.25">
      <c r="A747" s="2" t="s">
        <v>48</v>
      </c>
      <c r="B747" t="s">
        <v>154</v>
      </c>
      <c r="C747" s="2" t="s">
        <v>406</v>
      </c>
    </row>
    <row r="748" spans="1:3" x14ac:dyDescent="0.25">
      <c r="A748" s="2" t="s">
        <v>48</v>
      </c>
      <c r="B748" t="s">
        <v>152</v>
      </c>
      <c r="C748">
        <v>6.86</v>
      </c>
    </row>
    <row r="749" spans="1:3" x14ac:dyDescent="0.25">
      <c r="A749" s="2" t="s">
        <v>48</v>
      </c>
      <c r="B749" t="s">
        <v>155</v>
      </c>
      <c r="C749" s="2" t="s">
        <v>160</v>
      </c>
    </row>
    <row r="750" spans="1:3" x14ac:dyDescent="0.25">
      <c r="A750" s="2" t="s">
        <v>49</v>
      </c>
      <c r="B750" t="s">
        <v>148</v>
      </c>
      <c r="C750" t="b">
        <v>0</v>
      </c>
    </row>
    <row r="751" spans="1:3" x14ac:dyDescent="0.25">
      <c r="A751" s="2" t="s">
        <v>49</v>
      </c>
      <c r="B751" t="s">
        <v>149</v>
      </c>
      <c r="C751" s="2" t="s">
        <v>264</v>
      </c>
    </row>
    <row r="752" spans="1:3" x14ac:dyDescent="0.25">
      <c r="A752" s="2" t="s">
        <v>49</v>
      </c>
      <c r="B752" t="s">
        <v>154</v>
      </c>
      <c r="C752" s="2" t="s">
        <v>407</v>
      </c>
    </row>
    <row r="753" spans="1:3" x14ac:dyDescent="0.25">
      <c r="A753" s="2" t="s">
        <v>49</v>
      </c>
      <c r="B753" t="s">
        <v>152</v>
      </c>
      <c r="C753">
        <v>16.86</v>
      </c>
    </row>
    <row r="754" spans="1:3" x14ac:dyDescent="0.25">
      <c r="A754" s="2" t="s">
        <v>49</v>
      </c>
      <c r="B754" t="s">
        <v>155</v>
      </c>
      <c r="C754" s="2" t="s">
        <v>258</v>
      </c>
    </row>
    <row r="755" spans="1:3" x14ac:dyDescent="0.25">
      <c r="A755" s="2" t="s">
        <v>50</v>
      </c>
      <c r="B755" t="s">
        <v>148</v>
      </c>
      <c r="C755" t="b">
        <v>0</v>
      </c>
    </row>
    <row r="756" spans="1:3" x14ac:dyDescent="0.25">
      <c r="A756" s="2" t="s">
        <v>50</v>
      </c>
      <c r="B756" t="s">
        <v>149</v>
      </c>
      <c r="C756" s="2" t="s">
        <v>265</v>
      </c>
    </row>
    <row r="757" spans="1:3" x14ac:dyDescent="0.25">
      <c r="A757" s="2" t="s">
        <v>50</v>
      </c>
      <c r="B757" t="s">
        <v>154</v>
      </c>
      <c r="C757" s="2" t="s">
        <v>408</v>
      </c>
    </row>
    <row r="758" spans="1:3" x14ac:dyDescent="0.25">
      <c r="A758" s="2" t="s">
        <v>50</v>
      </c>
      <c r="B758" t="s">
        <v>152</v>
      </c>
      <c r="C758">
        <v>17.86</v>
      </c>
    </row>
    <row r="759" spans="1:3" x14ac:dyDescent="0.25">
      <c r="A759" s="2" t="s">
        <v>50</v>
      </c>
      <c r="B759" t="s">
        <v>155</v>
      </c>
      <c r="C759" s="2" t="s">
        <v>258</v>
      </c>
    </row>
    <row r="760" spans="1:3" x14ac:dyDescent="0.25">
      <c r="A760" s="2" t="s">
        <v>51</v>
      </c>
      <c r="B760" t="s">
        <v>148</v>
      </c>
      <c r="C760" t="b">
        <v>0</v>
      </c>
    </row>
    <row r="761" spans="1:3" x14ac:dyDescent="0.25">
      <c r="A761" s="2" t="s">
        <v>51</v>
      </c>
      <c r="B761" t="s">
        <v>149</v>
      </c>
      <c r="C761" s="2" t="s">
        <v>266</v>
      </c>
    </row>
    <row r="762" spans="1:3" x14ac:dyDescent="0.25">
      <c r="A762" s="2" t="s">
        <v>51</v>
      </c>
      <c r="B762" t="s">
        <v>154</v>
      </c>
      <c r="C762" s="2" t="s">
        <v>409</v>
      </c>
    </row>
    <row r="763" spans="1:3" x14ac:dyDescent="0.25">
      <c r="A763" s="2" t="s">
        <v>51</v>
      </c>
      <c r="B763" t="s">
        <v>152</v>
      </c>
      <c r="C763">
        <v>23.86</v>
      </c>
    </row>
    <row r="764" spans="1:3" x14ac:dyDescent="0.25">
      <c r="A764" s="2" t="s">
        <v>51</v>
      </c>
      <c r="B764" t="s">
        <v>155</v>
      </c>
      <c r="C764" s="2" t="s">
        <v>164</v>
      </c>
    </row>
    <row r="765" spans="1:3" x14ac:dyDescent="0.25">
      <c r="A765" s="2" t="s">
        <v>52</v>
      </c>
      <c r="B765" t="s">
        <v>148</v>
      </c>
      <c r="C765" t="b">
        <v>0</v>
      </c>
    </row>
    <row r="766" spans="1:3" x14ac:dyDescent="0.25">
      <c r="A766" s="2" t="s">
        <v>52</v>
      </c>
      <c r="B766" t="s">
        <v>149</v>
      </c>
      <c r="C766" s="2" t="s">
        <v>267</v>
      </c>
    </row>
    <row r="767" spans="1:3" x14ac:dyDescent="0.25">
      <c r="A767" s="2" t="s">
        <v>52</v>
      </c>
      <c r="B767" t="s">
        <v>154</v>
      </c>
      <c r="C767" s="2" t="s">
        <v>410</v>
      </c>
    </row>
    <row r="768" spans="1:3" x14ac:dyDescent="0.25">
      <c r="A768" s="2" t="s">
        <v>52</v>
      </c>
      <c r="B768" t="s">
        <v>152</v>
      </c>
      <c r="C768">
        <v>25</v>
      </c>
    </row>
    <row r="769" spans="1:3" x14ac:dyDescent="0.25">
      <c r="A769" s="2" t="s">
        <v>52</v>
      </c>
      <c r="B769" t="s">
        <v>155</v>
      </c>
      <c r="C769" s="2" t="s">
        <v>164</v>
      </c>
    </row>
    <row r="770" spans="1:3" x14ac:dyDescent="0.25">
      <c r="A770" s="2" t="s">
        <v>53</v>
      </c>
      <c r="B770" t="s">
        <v>148</v>
      </c>
      <c r="C770" t="b">
        <v>0</v>
      </c>
    </row>
    <row r="771" spans="1:3" x14ac:dyDescent="0.25">
      <c r="A771" s="2" t="s">
        <v>53</v>
      </c>
      <c r="B771" t="s">
        <v>149</v>
      </c>
      <c r="C771" s="2" t="s">
        <v>268</v>
      </c>
    </row>
    <row r="772" spans="1:3" x14ac:dyDescent="0.25">
      <c r="A772" s="2" t="s">
        <v>53</v>
      </c>
      <c r="B772" t="s">
        <v>154</v>
      </c>
      <c r="C772" s="2" t="s">
        <v>411</v>
      </c>
    </row>
    <row r="773" spans="1:3" x14ac:dyDescent="0.25">
      <c r="A773" s="2" t="s">
        <v>53</v>
      </c>
      <c r="B773" t="s">
        <v>152</v>
      </c>
      <c r="C773">
        <v>19.29</v>
      </c>
    </row>
    <row r="774" spans="1:3" x14ac:dyDescent="0.25">
      <c r="A774" s="2" t="s">
        <v>53</v>
      </c>
      <c r="B774" t="s">
        <v>155</v>
      </c>
      <c r="C774" s="2" t="s">
        <v>169</v>
      </c>
    </row>
    <row r="775" spans="1:3" x14ac:dyDescent="0.25">
      <c r="A775" s="2" t="s">
        <v>54</v>
      </c>
      <c r="B775" t="s">
        <v>148</v>
      </c>
      <c r="C775" t="b">
        <v>0</v>
      </c>
    </row>
    <row r="776" spans="1:3" x14ac:dyDescent="0.25">
      <c r="A776" s="2" t="s">
        <v>54</v>
      </c>
      <c r="B776" t="s">
        <v>149</v>
      </c>
      <c r="C776" s="2" t="s">
        <v>269</v>
      </c>
    </row>
    <row r="777" spans="1:3" x14ac:dyDescent="0.25">
      <c r="A777" s="2" t="s">
        <v>54</v>
      </c>
      <c r="B777" t="s">
        <v>154</v>
      </c>
      <c r="C777" s="2" t="s">
        <v>412</v>
      </c>
    </row>
    <row r="778" spans="1:3" x14ac:dyDescent="0.25">
      <c r="A778" s="2" t="s">
        <v>54</v>
      </c>
      <c r="B778" t="s">
        <v>152</v>
      </c>
      <c r="C778">
        <v>18.29</v>
      </c>
    </row>
    <row r="779" spans="1:3" x14ac:dyDescent="0.25">
      <c r="A779" s="2" t="s">
        <v>54</v>
      </c>
      <c r="B779" t="s">
        <v>155</v>
      </c>
      <c r="C779" s="2" t="s">
        <v>160</v>
      </c>
    </row>
    <row r="780" spans="1:3" x14ac:dyDescent="0.25">
      <c r="A780" s="2" t="s">
        <v>55</v>
      </c>
      <c r="B780" t="s">
        <v>148</v>
      </c>
      <c r="C780" t="b">
        <v>0</v>
      </c>
    </row>
    <row r="781" spans="1:3" x14ac:dyDescent="0.25">
      <c r="A781" s="2" t="s">
        <v>55</v>
      </c>
      <c r="B781" t="s">
        <v>149</v>
      </c>
      <c r="C781" s="2" t="s">
        <v>270</v>
      </c>
    </row>
    <row r="782" spans="1:3" x14ac:dyDescent="0.25">
      <c r="A782" s="2" t="s">
        <v>55</v>
      </c>
      <c r="B782" t="s">
        <v>154</v>
      </c>
      <c r="C782" s="2" t="s">
        <v>413</v>
      </c>
    </row>
    <row r="783" spans="1:3" x14ac:dyDescent="0.25">
      <c r="A783" s="2" t="s">
        <v>55</v>
      </c>
      <c r="B783" t="s">
        <v>152</v>
      </c>
      <c r="C783">
        <v>6.29</v>
      </c>
    </row>
    <row r="784" spans="1:3" x14ac:dyDescent="0.25">
      <c r="A784" s="2" t="s">
        <v>55</v>
      </c>
      <c r="B784" t="s">
        <v>155</v>
      </c>
      <c r="C784" s="2" t="s">
        <v>513</v>
      </c>
    </row>
    <row r="785" spans="1:3" x14ac:dyDescent="0.25">
      <c r="A785" s="2" t="s">
        <v>56</v>
      </c>
      <c r="B785" t="s">
        <v>148</v>
      </c>
      <c r="C785" t="b">
        <v>0</v>
      </c>
    </row>
    <row r="786" spans="1:3" x14ac:dyDescent="0.25">
      <c r="A786" s="2" t="s">
        <v>56</v>
      </c>
      <c r="B786" t="s">
        <v>149</v>
      </c>
      <c r="C786" s="2" t="s">
        <v>271</v>
      </c>
    </row>
    <row r="787" spans="1:3" x14ac:dyDescent="0.25">
      <c r="A787" s="2" t="s">
        <v>56</v>
      </c>
      <c r="B787" t="s">
        <v>154</v>
      </c>
      <c r="C787" s="2" t="s">
        <v>414</v>
      </c>
    </row>
    <row r="788" spans="1:3" x14ac:dyDescent="0.25">
      <c r="A788" s="2" t="s">
        <v>56</v>
      </c>
      <c r="B788" t="s">
        <v>152</v>
      </c>
      <c r="C788">
        <v>4.29</v>
      </c>
    </row>
    <row r="789" spans="1:3" x14ac:dyDescent="0.25">
      <c r="A789" s="2" t="s">
        <v>56</v>
      </c>
      <c r="B789" t="s">
        <v>155</v>
      </c>
      <c r="C789" s="2" t="s">
        <v>513</v>
      </c>
    </row>
    <row r="790" spans="1:3" x14ac:dyDescent="0.25">
      <c r="A790" s="2" t="s">
        <v>57</v>
      </c>
      <c r="B790" t="s">
        <v>148</v>
      </c>
      <c r="C790" t="b">
        <v>0</v>
      </c>
    </row>
    <row r="791" spans="1:3" x14ac:dyDescent="0.25">
      <c r="A791" s="2" t="s">
        <v>57</v>
      </c>
      <c r="B791" t="s">
        <v>149</v>
      </c>
      <c r="C791" s="2" t="s">
        <v>272</v>
      </c>
    </row>
    <row r="792" spans="1:3" x14ac:dyDescent="0.25">
      <c r="A792" s="2" t="s">
        <v>57</v>
      </c>
      <c r="B792" t="s">
        <v>154</v>
      </c>
      <c r="C792" s="2" t="s">
        <v>415</v>
      </c>
    </row>
    <row r="793" spans="1:3" x14ac:dyDescent="0.25">
      <c r="A793" s="2" t="s">
        <v>57</v>
      </c>
      <c r="B793" t="s">
        <v>152</v>
      </c>
      <c r="C793">
        <v>17</v>
      </c>
    </row>
    <row r="794" spans="1:3" x14ac:dyDescent="0.25">
      <c r="A794" s="2" t="s">
        <v>57</v>
      </c>
      <c r="B794" t="s">
        <v>155</v>
      </c>
      <c r="C794" s="2" t="s">
        <v>513</v>
      </c>
    </row>
    <row r="795" spans="1:3" x14ac:dyDescent="0.25">
      <c r="A795" s="2" t="s">
        <v>58</v>
      </c>
      <c r="B795" t="s">
        <v>148</v>
      </c>
      <c r="C795" t="b">
        <v>0</v>
      </c>
    </row>
    <row r="796" spans="1:3" x14ac:dyDescent="0.25">
      <c r="A796" s="2" t="s">
        <v>58</v>
      </c>
      <c r="B796" t="s">
        <v>149</v>
      </c>
      <c r="C796" s="2" t="s">
        <v>273</v>
      </c>
    </row>
    <row r="797" spans="1:3" x14ac:dyDescent="0.25">
      <c r="A797" s="2" t="s">
        <v>58</v>
      </c>
      <c r="B797" t="s">
        <v>154</v>
      </c>
      <c r="C797" s="2" t="s">
        <v>416</v>
      </c>
    </row>
    <row r="798" spans="1:3" x14ac:dyDescent="0.25">
      <c r="A798" s="2" t="s">
        <v>58</v>
      </c>
      <c r="B798" t="s">
        <v>152</v>
      </c>
      <c r="C798">
        <v>17.43</v>
      </c>
    </row>
    <row r="799" spans="1:3" x14ac:dyDescent="0.25">
      <c r="A799" s="2" t="s">
        <v>58</v>
      </c>
      <c r="B799" t="s">
        <v>155</v>
      </c>
      <c r="C799" s="2" t="s">
        <v>513</v>
      </c>
    </row>
    <row r="800" spans="1:3" x14ac:dyDescent="0.25">
      <c r="A800" s="2" t="s">
        <v>59</v>
      </c>
      <c r="B800" t="s">
        <v>148</v>
      </c>
      <c r="C800" t="b">
        <v>0</v>
      </c>
    </row>
    <row r="801" spans="1:3" x14ac:dyDescent="0.25">
      <c r="A801" s="2" t="s">
        <v>59</v>
      </c>
      <c r="B801" t="s">
        <v>149</v>
      </c>
      <c r="C801" s="2" t="s">
        <v>274</v>
      </c>
    </row>
    <row r="802" spans="1:3" x14ac:dyDescent="0.25">
      <c r="A802" s="2" t="s">
        <v>59</v>
      </c>
      <c r="B802" t="s">
        <v>154</v>
      </c>
      <c r="C802" s="2" t="s">
        <v>417</v>
      </c>
    </row>
    <row r="803" spans="1:3" x14ac:dyDescent="0.25">
      <c r="A803" s="2" t="s">
        <v>59</v>
      </c>
      <c r="B803" t="s">
        <v>152</v>
      </c>
      <c r="C803">
        <v>14.43</v>
      </c>
    </row>
    <row r="804" spans="1:3" x14ac:dyDescent="0.25">
      <c r="A804" s="2" t="s">
        <v>59</v>
      </c>
      <c r="B804" t="s">
        <v>155</v>
      </c>
      <c r="C804" s="2" t="s">
        <v>513</v>
      </c>
    </row>
    <row r="805" spans="1:3" x14ac:dyDescent="0.25">
      <c r="A805" s="2" t="s">
        <v>60</v>
      </c>
      <c r="B805" t="s">
        <v>148</v>
      </c>
      <c r="C805" t="b">
        <v>0</v>
      </c>
    </row>
    <row r="806" spans="1:3" x14ac:dyDescent="0.25">
      <c r="A806" s="2" t="s">
        <v>60</v>
      </c>
      <c r="B806" t="s">
        <v>149</v>
      </c>
      <c r="C806" s="2" t="s">
        <v>275</v>
      </c>
    </row>
    <row r="807" spans="1:3" x14ac:dyDescent="0.25">
      <c r="A807" s="2" t="s">
        <v>60</v>
      </c>
      <c r="B807" t="s">
        <v>154</v>
      </c>
      <c r="C807" s="2" t="s">
        <v>418</v>
      </c>
    </row>
    <row r="808" spans="1:3" x14ac:dyDescent="0.25">
      <c r="A808" s="2" t="s">
        <v>60</v>
      </c>
      <c r="B808" t="s">
        <v>152</v>
      </c>
      <c r="C808">
        <v>12.86</v>
      </c>
    </row>
    <row r="809" spans="1:3" x14ac:dyDescent="0.25">
      <c r="A809" s="2" t="s">
        <v>60</v>
      </c>
      <c r="B809" t="s">
        <v>155</v>
      </c>
      <c r="C809" s="2" t="s">
        <v>513</v>
      </c>
    </row>
    <row r="810" spans="1:3" x14ac:dyDescent="0.25">
      <c r="A810" s="2" t="s">
        <v>61</v>
      </c>
      <c r="B810" t="s">
        <v>148</v>
      </c>
      <c r="C810" t="b">
        <v>0</v>
      </c>
    </row>
    <row r="811" spans="1:3" x14ac:dyDescent="0.25">
      <c r="A811" s="2" t="s">
        <v>61</v>
      </c>
      <c r="B811" t="s">
        <v>149</v>
      </c>
      <c r="C811" s="2" t="s">
        <v>276</v>
      </c>
    </row>
    <row r="812" spans="1:3" x14ac:dyDescent="0.25">
      <c r="A812" s="2" t="s">
        <v>61</v>
      </c>
      <c r="B812" t="s">
        <v>154</v>
      </c>
      <c r="C812" s="2" t="s">
        <v>419</v>
      </c>
    </row>
    <row r="813" spans="1:3" x14ac:dyDescent="0.25">
      <c r="A813" s="2" t="s">
        <v>61</v>
      </c>
      <c r="B813" t="s">
        <v>152</v>
      </c>
      <c r="C813">
        <v>10</v>
      </c>
    </row>
    <row r="814" spans="1:3" x14ac:dyDescent="0.25">
      <c r="A814" s="2" t="s">
        <v>61</v>
      </c>
      <c r="B814" t="s">
        <v>155</v>
      </c>
      <c r="C814" s="2" t="s">
        <v>513</v>
      </c>
    </row>
    <row r="815" spans="1:3" x14ac:dyDescent="0.25">
      <c r="A815" s="2" t="s">
        <v>62</v>
      </c>
      <c r="B815" t="s">
        <v>148</v>
      </c>
      <c r="C815" t="b">
        <v>0</v>
      </c>
    </row>
    <row r="816" spans="1:3" x14ac:dyDescent="0.25">
      <c r="A816" s="2" t="s">
        <v>62</v>
      </c>
      <c r="B816" t="s">
        <v>149</v>
      </c>
      <c r="C816" s="2" t="s">
        <v>277</v>
      </c>
    </row>
    <row r="817" spans="1:3" x14ac:dyDescent="0.25">
      <c r="A817" s="2" t="s">
        <v>62</v>
      </c>
      <c r="B817" t="s">
        <v>154</v>
      </c>
      <c r="C817" s="2" t="s">
        <v>420</v>
      </c>
    </row>
    <row r="818" spans="1:3" x14ac:dyDescent="0.25">
      <c r="A818" s="2" t="s">
        <v>62</v>
      </c>
      <c r="B818" t="s">
        <v>152</v>
      </c>
      <c r="C818">
        <v>13</v>
      </c>
    </row>
    <row r="819" spans="1:3" x14ac:dyDescent="0.25">
      <c r="A819" s="2" t="s">
        <v>62</v>
      </c>
      <c r="B819" t="s">
        <v>155</v>
      </c>
      <c r="C819" s="2" t="s">
        <v>513</v>
      </c>
    </row>
    <row r="820" spans="1:3" x14ac:dyDescent="0.25">
      <c r="A820" s="2" t="s">
        <v>63</v>
      </c>
      <c r="B820" t="s">
        <v>148</v>
      </c>
      <c r="C820" t="b">
        <v>0</v>
      </c>
    </row>
    <row r="821" spans="1:3" x14ac:dyDescent="0.25">
      <c r="A821" s="2" t="s">
        <v>63</v>
      </c>
      <c r="B821" t="s">
        <v>149</v>
      </c>
      <c r="C821" s="2" t="s">
        <v>278</v>
      </c>
    </row>
    <row r="822" spans="1:3" x14ac:dyDescent="0.25">
      <c r="A822" s="2" t="s">
        <v>63</v>
      </c>
      <c r="B822" t="s">
        <v>154</v>
      </c>
      <c r="C822" s="2" t="s">
        <v>421</v>
      </c>
    </row>
    <row r="823" spans="1:3" x14ac:dyDescent="0.25">
      <c r="A823" s="2" t="s">
        <v>63</v>
      </c>
      <c r="B823" t="s">
        <v>152</v>
      </c>
      <c r="C823">
        <v>13.43</v>
      </c>
    </row>
    <row r="824" spans="1:3" x14ac:dyDescent="0.25">
      <c r="A824" s="2" t="s">
        <v>63</v>
      </c>
      <c r="B824" t="s">
        <v>155</v>
      </c>
      <c r="C824" s="2" t="s">
        <v>513</v>
      </c>
    </row>
    <row r="825" spans="1:3" x14ac:dyDescent="0.25">
      <c r="A825" s="2" t="s">
        <v>64</v>
      </c>
      <c r="B825" t="s">
        <v>148</v>
      </c>
      <c r="C825" t="b">
        <v>0</v>
      </c>
    </row>
    <row r="826" spans="1:3" x14ac:dyDescent="0.25">
      <c r="A826" s="2" t="s">
        <v>64</v>
      </c>
      <c r="B826" t="s">
        <v>149</v>
      </c>
      <c r="C826" s="2" t="s">
        <v>279</v>
      </c>
    </row>
    <row r="827" spans="1:3" x14ac:dyDescent="0.25">
      <c r="A827" s="2" t="s">
        <v>64</v>
      </c>
      <c r="B827" t="s">
        <v>154</v>
      </c>
      <c r="C827" s="2" t="s">
        <v>422</v>
      </c>
    </row>
    <row r="828" spans="1:3" x14ac:dyDescent="0.25">
      <c r="A828" s="2" t="s">
        <v>64</v>
      </c>
      <c r="B828" t="s">
        <v>152</v>
      </c>
      <c r="C828">
        <v>14.57</v>
      </c>
    </row>
    <row r="829" spans="1:3" x14ac:dyDescent="0.25">
      <c r="A829" s="2" t="s">
        <v>64</v>
      </c>
      <c r="B829" t="s">
        <v>155</v>
      </c>
      <c r="C829" s="2" t="s">
        <v>513</v>
      </c>
    </row>
    <row r="830" spans="1:3" x14ac:dyDescent="0.25">
      <c r="A830" s="2" t="s">
        <v>65</v>
      </c>
      <c r="B830" t="s">
        <v>148</v>
      </c>
      <c r="C830" t="b">
        <v>0</v>
      </c>
    </row>
    <row r="831" spans="1:3" x14ac:dyDescent="0.25">
      <c r="A831" s="2" t="s">
        <v>65</v>
      </c>
      <c r="B831" t="s">
        <v>149</v>
      </c>
      <c r="C831" s="2" t="s">
        <v>280</v>
      </c>
    </row>
    <row r="832" spans="1:3" x14ac:dyDescent="0.25">
      <c r="A832" s="2" t="s">
        <v>65</v>
      </c>
      <c r="B832" t="s">
        <v>154</v>
      </c>
      <c r="C832" s="2" t="s">
        <v>423</v>
      </c>
    </row>
    <row r="833" spans="1:3" x14ac:dyDescent="0.25">
      <c r="A833" s="2" t="s">
        <v>65</v>
      </c>
      <c r="B833" t="s">
        <v>152</v>
      </c>
      <c r="C833">
        <v>15.71</v>
      </c>
    </row>
    <row r="834" spans="1:3" x14ac:dyDescent="0.25">
      <c r="A834" s="2" t="s">
        <v>65</v>
      </c>
      <c r="B834" t="s">
        <v>155</v>
      </c>
      <c r="C834" s="2" t="s">
        <v>513</v>
      </c>
    </row>
    <row r="835" spans="1:3" x14ac:dyDescent="0.25">
      <c r="A835" s="2" t="s">
        <v>66</v>
      </c>
      <c r="B835" t="s">
        <v>148</v>
      </c>
      <c r="C835" t="b">
        <v>0</v>
      </c>
    </row>
    <row r="836" spans="1:3" x14ac:dyDescent="0.25">
      <c r="A836" s="2" t="s">
        <v>66</v>
      </c>
      <c r="B836" t="s">
        <v>149</v>
      </c>
      <c r="C836" s="2" t="s">
        <v>281</v>
      </c>
    </row>
    <row r="837" spans="1:3" x14ac:dyDescent="0.25">
      <c r="A837" s="2" t="s">
        <v>66</v>
      </c>
      <c r="B837" t="s">
        <v>154</v>
      </c>
      <c r="C837" s="2" t="s">
        <v>424</v>
      </c>
    </row>
    <row r="838" spans="1:3" x14ac:dyDescent="0.25">
      <c r="A838" s="2" t="s">
        <v>66</v>
      </c>
      <c r="B838" t="s">
        <v>152</v>
      </c>
      <c r="C838">
        <v>9.86</v>
      </c>
    </row>
    <row r="839" spans="1:3" x14ac:dyDescent="0.25">
      <c r="A839" s="2" t="s">
        <v>66</v>
      </c>
      <c r="B839" t="s">
        <v>155</v>
      </c>
      <c r="C839" s="2" t="s">
        <v>513</v>
      </c>
    </row>
    <row r="840" spans="1:3" x14ac:dyDescent="0.25">
      <c r="A840" s="2" t="s">
        <v>67</v>
      </c>
      <c r="B840" t="s">
        <v>148</v>
      </c>
      <c r="C840" t="b">
        <v>0</v>
      </c>
    </row>
    <row r="841" spans="1:3" x14ac:dyDescent="0.25">
      <c r="A841" s="2" t="s">
        <v>67</v>
      </c>
      <c r="B841" t="s">
        <v>149</v>
      </c>
      <c r="C841" s="2" t="s">
        <v>282</v>
      </c>
    </row>
    <row r="842" spans="1:3" x14ac:dyDescent="0.25">
      <c r="A842" s="2" t="s">
        <v>67</v>
      </c>
      <c r="B842" t="s">
        <v>154</v>
      </c>
      <c r="C842" s="2" t="s">
        <v>425</v>
      </c>
    </row>
    <row r="843" spans="1:3" x14ac:dyDescent="0.25">
      <c r="A843" s="2" t="s">
        <v>67</v>
      </c>
      <c r="B843" t="s">
        <v>152</v>
      </c>
      <c r="C843">
        <v>9.14</v>
      </c>
    </row>
    <row r="844" spans="1:3" x14ac:dyDescent="0.25">
      <c r="A844" s="2" t="s">
        <v>67</v>
      </c>
      <c r="B844" t="s">
        <v>155</v>
      </c>
      <c r="C844" s="2" t="s">
        <v>513</v>
      </c>
    </row>
    <row r="845" spans="1:3" x14ac:dyDescent="0.25">
      <c r="A845" s="2" t="s">
        <v>68</v>
      </c>
      <c r="B845" t="s">
        <v>148</v>
      </c>
      <c r="C845" t="b">
        <v>0</v>
      </c>
    </row>
    <row r="846" spans="1:3" x14ac:dyDescent="0.25">
      <c r="A846" s="2" t="s">
        <v>68</v>
      </c>
      <c r="B846" t="s">
        <v>149</v>
      </c>
      <c r="C846" s="2" t="s">
        <v>283</v>
      </c>
    </row>
    <row r="847" spans="1:3" x14ac:dyDescent="0.25">
      <c r="A847" s="2" t="s">
        <v>68</v>
      </c>
      <c r="B847" t="s">
        <v>154</v>
      </c>
      <c r="C847" s="2" t="s">
        <v>426</v>
      </c>
    </row>
    <row r="848" spans="1:3" x14ac:dyDescent="0.25">
      <c r="A848" s="2" t="s">
        <v>68</v>
      </c>
      <c r="B848" t="s">
        <v>152</v>
      </c>
      <c r="C848">
        <v>9.2899999999999991</v>
      </c>
    </row>
    <row r="849" spans="1:3" x14ac:dyDescent="0.25">
      <c r="A849" s="2" t="s">
        <v>68</v>
      </c>
      <c r="B849" t="s">
        <v>155</v>
      </c>
      <c r="C849" s="2" t="s">
        <v>513</v>
      </c>
    </row>
    <row r="850" spans="1:3" x14ac:dyDescent="0.25">
      <c r="A850" s="2" t="s">
        <v>69</v>
      </c>
      <c r="B850" t="s">
        <v>148</v>
      </c>
      <c r="C850" t="b">
        <v>0</v>
      </c>
    </row>
    <row r="851" spans="1:3" x14ac:dyDescent="0.25">
      <c r="A851" s="2" t="s">
        <v>69</v>
      </c>
      <c r="B851" t="s">
        <v>149</v>
      </c>
      <c r="C851" s="2" t="s">
        <v>284</v>
      </c>
    </row>
    <row r="852" spans="1:3" x14ac:dyDescent="0.25">
      <c r="A852" s="2" t="s">
        <v>69</v>
      </c>
      <c r="B852" t="s">
        <v>154</v>
      </c>
      <c r="C852" s="2" t="s">
        <v>427</v>
      </c>
    </row>
    <row r="853" spans="1:3" x14ac:dyDescent="0.25">
      <c r="A853" s="2" t="s">
        <v>69</v>
      </c>
      <c r="B853" t="s">
        <v>152</v>
      </c>
      <c r="C853">
        <v>21.57</v>
      </c>
    </row>
    <row r="854" spans="1:3" x14ac:dyDescent="0.25">
      <c r="A854" s="2" t="s">
        <v>69</v>
      </c>
      <c r="B854" t="s">
        <v>155</v>
      </c>
      <c r="C854" s="2" t="s">
        <v>513</v>
      </c>
    </row>
    <row r="855" spans="1:3" x14ac:dyDescent="0.25">
      <c r="A855" s="2" t="s">
        <v>70</v>
      </c>
      <c r="B855" t="s">
        <v>148</v>
      </c>
      <c r="C855" t="b">
        <v>0</v>
      </c>
    </row>
    <row r="856" spans="1:3" x14ac:dyDescent="0.25">
      <c r="A856" s="2" t="s">
        <v>70</v>
      </c>
      <c r="B856" t="s">
        <v>149</v>
      </c>
      <c r="C856" s="2" t="s">
        <v>285</v>
      </c>
    </row>
    <row r="857" spans="1:3" x14ac:dyDescent="0.25">
      <c r="A857" s="2" t="s">
        <v>70</v>
      </c>
      <c r="B857" t="s">
        <v>154</v>
      </c>
      <c r="C857" s="2" t="s">
        <v>428</v>
      </c>
    </row>
    <row r="858" spans="1:3" x14ac:dyDescent="0.25">
      <c r="A858" s="2" t="s">
        <v>70</v>
      </c>
      <c r="B858" t="s">
        <v>152</v>
      </c>
      <c r="C858">
        <v>19</v>
      </c>
    </row>
    <row r="859" spans="1:3" x14ac:dyDescent="0.25">
      <c r="A859" s="2" t="s">
        <v>70</v>
      </c>
      <c r="B859" t="s">
        <v>155</v>
      </c>
      <c r="C859" s="2" t="s">
        <v>513</v>
      </c>
    </row>
    <row r="860" spans="1:3" x14ac:dyDescent="0.25">
      <c r="A860" s="2" t="s">
        <v>71</v>
      </c>
      <c r="B860" t="s">
        <v>148</v>
      </c>
      <c r="C860" t="b">
        <v>0</v>
      </c>
    </row>
    <row r="861" spans="1:3" x14ac:dyDescent="0.25">
      <c r="A861" s="2" t="s">
        <v>71</v>
      </c>
      <c r="B861" t="s">
        <v>149</v>
      </c>
      <c r="C861" s="2" t="s">
        <v>286</v>
      </c>
    </row>
    <row r="862" spans="1:3" x14ac:dyDescent="0.25">
      <c r="A862" s="2" t="s">
        <v>71</v>
      </c>
      <c r="B862" t="s">
        <v>154</v>
      </c>
      <c r="C862" s="2" t="s">
        <v>429</v>
      </c>
    </row>
    <row r="863" spans="1:3" x14ac:dyDescent="0.25">
      <c r="A863" s="2" t="s">
        <v>71</v>
      </c>
      <c r="B863" t="s">
        <v>152</v>
      </c>
      <c r="C863">
        <v>7</v>
      </c>
    </row>
    <row r="864" spans="1:3" x14ac:dyDescent="0.25">
      <c r="A864" s="2" t="s">
        <v>71</v>
      </c>
      <c r="B864" t="s">
        <v>155</v>
      </c>
      <c r="C864" s="2" t="s">
        <v>513</v>
      </c>
    </row>
    <row r="865" spans="1:3" x14ac:dyDescent="0.25">
      <c r="A865" s="2" t="s">
        <v>72</v>
      </c>
      <c r="B865" t="s">
        <v>148</v>
      </c>
      <c r="C865" t="b">
        <v>0</v>
      </c>
    </row>
    <row r="866" spans="1:3" x14ac:dyDescent="0.25">
      <c r="A866" s="2" t="s">
        <v>72</v>
      </c>
      <c r="B866" t="s">
        <v>149</v>
      </c>
      <c r="C866" s="2" t="s">
        <v>287</v>
      </c>
    </row>
    <row r="867" spans="1:3" x14ac:dyDescent="0.25">
      <c r="A867" s="2" t="s">
        <v>72</v>
      </c>
      <c r="B867" t="s">
        <v>154</v>
      </c>
      <c r="C867" s="2" t="s">
        <v>430</v>
      </c>
    </row>
    <row r="868" spans="1:3" x14ac:dyDescent="0.25">
      <c r="A868" s="2" t="s">
        <v>72</v>
      </c>
      <c r="B868" t="s">
        <v>152</v>
      </c>
      <c r="C868">
        <v>16.29</v>
      </c>
    </row>
    <row r="869" spans="1:3" x14ac:dyDescent="0.25">
      <c r="A869" s="2" t="s">
        <v>72</v>
      </c>
      <c r="B869" t="s">
        <v>155</v>
      </c>
      <c r="C869" s="2" t="s">
        <v>513</v>
      </c>
    </row>
    <row r="870" spans="1:3" x14ac:dyDescent="0.25">
      <c r="A870" s="2" t="s">
        <v>73</v>
      </c>
      <c r="B870" t="s">
        <v>148</v>
      </c>
      <c r="C870" t="b">
        <v>0</v>
      </c>
    </row>
    <row r="871" spans="1:3" x14ac:dyDescent="0.25">
      <c r="A871" s="2" t="s">
        <v>73</v>
      </c>
      <c r="B871" t="s">
        <v>149</v>
      </c>
      <c r="C871" s="2" t="s">
        <v>288</v>
      </c>
    </row>
    <row r="872" spans="1:3" x14ac:dyDescent="0.25">
      <c r="A872" s="2" t="s">
        <v>73</v>
      </c>
      <c r="B872" t="s">
        <v>154</v>
      </c>
      <c r="C872" s="2" t="s">
        <v>431</v>
      </c>
    </row>
    <row r="873" spans="1:3" x14ac:dyDescent="0.25">
      <c r="A873" s="2" t="s">
        <v>73</v>
      </c>
      <c r="B873" t="s">
        <v>152</v>
      </c>
      <c r="C873">
        <v>13.43</v>
      </c>
    </row>
    <row r="874" spans="1:3" x14ac:dyDescent="0.25">
      <c r="A874" s="2" t="s">
        <v>73</v>
      </c>
      <c r="B874" t="s">
        <v>155</v>
      </c>
      <c r="C874" s="2" t="s">
        <v>513</v>
      </c>
    </row>
    <row r="875" spans="1:3" x14ac:dyDescent="0.25">
      <c r="A875" s="2" t="s">
        <v>74</v>
      </c>
      <c r="B875" t="s">
        <v>148</v>
      </c>
      <c r="C875" t="b">
        <v>0</v>
      </c>
    </row>
    <row r="876" spans="1:3" x14ac:dyDescent="0.25">
      <c r="A876" s="2" t="s">
        <v>74</v>
      </c>
      <c r="B876" t="s">
        <v>149</v>
      </c>
      <c r="C876" s="2" t="s">
        <v>289</v>
      </c>
    </row>
    <row r="877" spans="1:3" x14ac:dyDescent="0.25">
      <c r="A877" s="2" t="s">
        <v>74</v>
      </c>
      <c r="B877" t="s">
        <v>154</v>
      </c>
      <c r="C877" s="2" t="s">
        <v>432</v>
      </c>
    </row>
    <row r="878" spans="1:3" x14ac:dyDescent="0.25">
      <c r="A878" s="2" t="s">
        <v>74</v>
      </c>
      <c r="B878" t="s">
        <v>152</v>
      </c>
      <c r="C878">
        <v>11.14</v>
      </c>
    </row>
    <row r="879" spans="1:3" x14ac:dyDescent="0.25">
      <c r="A879" s="2" t="s">
        <v>74</v>
      </c>
      <c r="B879" t="s">
        <v>155</v>
      </c>
      <c r="C879" s="2" t="s">
        <v>513</v>
      </c>
    </row>
    <row r="880" spans="1:3" x14ac:dyDescent="0.25">
      <c r="A880" s="2" t="s">
        <v>75</v>
      </c>
      <c r="B880" t="s">
        <v>148</v>
      </c>
      <c r="C880" t="b">
        <v>0</v>
      </c>
    </row>
    <row r="881" spans="1:3" x14ac:dyDescent="0.25">
      <c r="A881" s="2" t="s">
        <v>75</v>
      </c>
      <c r="B881" t="s">
        <v>149</v>
      </c>
      <c r="C881" s="2" t="s">
        <v>290</v>
      </c>
    </row>
    <row r="882" spans="1:3" x14ac:dyDescent="0.25">
      <c r="A882" s="2" t="s">
        <v>75</v>
      </c>
      <c r="B882" t="s">
        <v>154</v>
      </c>
      <c r="C882" s="2" t="s">
        <v>433</v>
      </c>
    </row>
    <row r="883" spans="1:3" x14ac:dyDescent="0.25">
      <c r="A883" s="2" t="s">
        <v>75</v>
      </c>
      <c r="B883" t="s">
        <v>152</v>
      </c>
      <c r="C883">
        <v>5.57</v>
      </c>
    </row>
    <row r="884" spans="1:3" x14ac:dyDescent="0.25">
      <c r="A884" s="2" t="s">
        <v>75</v>
      </c>
      <c r="B884" t="s">
        <v>155</v>
      </c>
      <c r="C884" s="2" t="s">
        <v>513</v>
      </c>
    </row>
    <row r="885" spans="1:3" x14ac:dyDescent="0.25">
      <c r="A885" s="2" t="s">
        <v>27</v>
      </c>
      <c r="B885" t="s">
        <v>148</v>
      </c>
      <c r="C885" t="b">
        <v>0</v>
      </c>
    </row>
    <row r="886" spans="1:3" x14ac:dyDescent="0.25">
      <c r="A886" s="2" t="s">
        <v>27</v>
      </c>
      <c r="B886" t="s">
        <v>149</v>
      </c>
      <c r="C886" s="2" t="s">
        <v>291</v>
      </c>
    </row>
    <row r="887" spans="1:3" x14ac:dyDescent="0.25">
      <c r="A887" s="2" t="s">
        <v>27</v>
      </c>
      <c r="B887" t="s">
        <v>154</v>
      </c>
      <c r="C887" s="2" t="s">
        <v>434</v>
      </c>
    </row>
    <row r="888" spans="1:3" x14ac:dyDescent="0.25">
      <c r="A888" s="2" t="s">
        <v>27</v>
      </c>
      <c r="B888" t="s">
        <v>152</v>
      </c>
      <c r="C888">
        <v>20.71</v>
      </c>
    </row>
    <row r="889" spans="1:3" x14ac:dyDescent="0.25">
      <c r="A889" s="2" t="s">
        <v>27</v>
      </c>
      <c r="B889" t="s">
        <v>155</v>
      </c>
      <c r="C889" s="2" t="s">
        <v>158</v>
      </c>
    </row>
    <row r="890" spans="1:3" x14ac:dyDescent="0.25">
      <c r="A890" s="2" t="s">
        <v>28</v>
      </c>
      <c r="B890" t="s">
        <v>148</v>
      </c>
      <c r="C890" t="b">
        <v>0</v>
      </c>
    </row>
    <row r="891" spans="1:3" x14ac:dyDescent="0.25">
      <c r="A891" s="2" t="s">
        <v>28</v>
      </c>
      <c r="B891" t="s">
        <v>149</v>
      </c>
      <c r="C891" s="2" t="s">
        <v>292</v>
      </c>
    </row>
    <row r="892" spans="1:3" x14ac:dyDescent="0.25">
      <c r="A892" s="2" t="s">
        <v>28</v>
      </c>
      <c r="B892" t="s">
        <v>154</v>
      </c>
      <c r="C892" s="2" t="s">
        <v>435</v>
      </c>
    </row>
    <row r="893" spans="1:3" x14ac:dyDescent="0.25">
      <c r="A893" s="2" t="s">
        <v>28</v>
      </c>
      <c r="B893" t="s">
        <v>152</v>
      </c>
      <c r="C893">
        <v>16.14</v>
      </c>
    </row>
    <row r="894" spans="1:3" x14ac:dyDescent="0.25">
      <c r="A894" s="2" t="s">
        <v>28</v>
      </c>
      <c r="B894" t="s">
        <v>155</v>
      </c>
      <c r="C894" s="2" t="s">
        <v>513</v>
      </c>
    </row>
    <row r="895" spans="1:3" x14ac:dyDescent="0.25">
      <c r="A895" s="2" t="s">
        <v>21</v>
      </c>
      <c r="B895" t="s">
        <v>172</v>
      </c>
      <c r="C895" s="2" t="s">
        <v>173</v>
      </c>
    </row>
    <row r="896" spans="1:3" x14ac:dyDescent="0.25">
      <c r="A896" s="2" t="s">
        <v>21</v>
      </c>
      <c r="B896" t="s">
        <v>174</v>
      </c>
      <c r="C896">
        <v>3</v>
      </c>
    </row>
    <row r="897" spans="1:3" x14ac:dyDescent="0.25">
      <c r="A897" s="2" t="s">
        <v>21</v>
      </c>
      <c r="B897" t="s">
        <v>175</v>
      </c>
      <c r="C897">
        <v>6</v>
      </c>
    </row>
    <row r="898" spans="1:3" x14ac:dyDescent="0.25">
      <c r="A898" s="2" t="s">
        <v>21</v>
      </c>
      <c r="B898" t="s">
        <v>176</v>
      </c>
      <c r="C898">
        <v>1</v>
      </c>
    </row>
    <row r="899" spans="1:3" x14ac:dyDescent="0.25">
      <c r="A899" s="2" t="s">
        <v>21</v>
      </c>
      <c r="B899" t="s">
        <v>177</v>
      </c>
      <c r="C899">
        <v>7039480</v>
      </c>
    </row>
    <row r="900" spans="1:3" x14ac:dyDescent="0.25">
      <c r="A900" s="2" t="s">
        <v>21</v>
      </c>
      <c r="B900" t="s">
        <v>178</v>
      </c>
      <c r="C900">
        <v>5</v>
      </c>
    </row>
    <row r="901" spans="1:3" x14ac:dyDescent="0.25">
      <c r="A901" s="2" t="s">
        <v>21</v>
      </c>
      <c r="B901" t="s">
        <v>179</v>
      </c>
      <c r="C901">
        <v>50</v>
      </c>
    </row>
    <row r="902" spans="1:3" x14ac:dyDescent="0.25">
      <c r="A902" s="2" t="s">
        <v>21</v>
      </c>
      <c r="B902" t="s">
        <v>180</v>
      </c>
      <c r="C902">
        <v>8711167</v>
      </c>
    </row>
    <row r="903" spans="1:3" x14ac:dyDescent="0.25">
      <c r="A903" s="2" t="s">
        <v>21</v>
      </c>
      <c r="B903" t="s">
        <v>181</v>
      </c>
      <c r="C903">
        <v>2</v>
      </c>
    </row>
    <row r="904" spans="1:3" x14ac:dyDescent="0.25">
      <c r="A904" s="2" t="s">
        <v>21</v>
      </c>
      <c r="B904" t="s">
        <v>182</v>
      </c>
      <c r="C904">
        <v>8109667</v>
      </c>
    </row>
    <row r="905" spans="1:3" x14ac:dyDescent="0.25">
      <c r="A905" s="2" t="s">
        <v>25</v>
      </c>
      <c r="B905" t="s">
        <v>172</v>
      </c>
      <c r="C905" s="2" t="s">
        <v>312</v>
      </c>
    </row>
    <row r="906" spans="1:3" x14ac:dyDescent="0.25">
      <c r="A906" s="2" t="s">
        <v>25</v>
      </c>
      <c r="B906" t="s">
        <v>174</v>
      </c>
      <c r="C906">
        <v>3</v>
      </c>
    </row>
    <row r="907" spans="1:3" x14ac:dyDescent="0.25">
      <c r="A907" s="2" t="s">
        <v>25</v>
      </c>
      <c r="B907" t="s">
        <v>175</v>
      </c>
      <c r="C907">
        <v>1</v>
      </c>
    </row>
    <row r="908" spans="1:3" x14ac:dyDescent="0.25">
      <c r="A908" s="2" t="s">
        <v>25</v>
      </c>
      <c r="B908" t="s">
        <v>176</v>
      </c>
      <c r="C908">
        <v>1</v>
      </c>
    </row>
    <row r="909" spans="1:3" x14ac:dyDescent="0.25">
      <c r="A909" s="2" t="s">
        <v>25</v>
      </c>
      <c r="B909" t="s">
        <v>177</v>
      </c>
      <c r="C909">
        <v>7039480</v>
      </c>
    </row>
    <row r="910" spans="1:3" x14ac:dyDescent="0.25">
      <c r="A910" s="2" t="s">
        <v>25</v>
      </c>
      <c r="B910" t="s">
        <v>178</v>
      </c>
      <c r="C910">
        <v>5</v>
      </c>
    </row>
    <row r="911" spans="1:3" x14ac:dyDescent="0.25">
      <c r="A911" s="2" t="s">
        <v>25</v>
      </c>
      <c r="B911" t="s">
        <v>179</v>
      </c>
      <c r="C911">
        <v>50</v>
      </c>
    </row>
    <row r="912" spans="1:3" x14ac:dyDescent="0.25">
      <c r="A912" s="2" t="s">
        <v>25</v>
      </c>
      <c r="B912" t="s">
        <v>180</v>
      </c>
      <c r="C912">
        <v>8711167</v>
      </c>
    </row>
    <row r="913" spans="1:3" x14ac:dyDescent="0.25">
      <c r="A913" s="2" t="s">
        <v>25</v>
      </c>
      <c r="B913" t="s">
        <v>181</v>
      </c>
      <c r="C913">
        <v>2</v>
      </c>
    </row>
    <row r="914" spans="1:3" x14ac:dyDescent="0.25">
      <c r="A914" s="2" t="s">
        <v>25</v>
      </c>
      <c r="B914" t="s">
        <v>182</v>
      </c>
      <c r="C914">
        <v>8109667</v>
      </c>
    </row>
    <row r="915" spans="1:3" x14ac:dyDescent="0.25">
      <c r="A915" s="2" t="s">
        <v>45</v>
      </c>
      <c r="B915" t="s">
        <v>172</v>
      </c>
      <c r="C915" s="2" t="s">
        <v>293</v>
      </c>
    </row>
    <row r="916" spans="1:3" x14ac:dyDescent="0.25">
      <c r="A916" s="2" t="s">
        <v>45</v>
      </c>
      <c r="B916" t="s">
        <v>174</v>
      </c>
      <c r="C916">
        <v>3</v>
      </c>
    </row>
    <row r="917" spans="1:3" x14ac:dyDescent="0.25">
      <c r="A917" s="2" t="s">
        <v>45</v>
      </c>
      <c r="B917" t="s">
        <v>175</v>
      </c>
      <c r="C917">
        <v>5</v>
      </c>
    </row>
    <row r="918" spans="1:3" x14ac:dyDescent="0.25">
      <c r="A918" s="2" t="s">
        <v>45</v>
      </c>
      <c r="B918" t="s">
        <v>176</v>
      </c>
      <c r="C918">
        <v>1</v>
      </c>
    </row>
    <row r="919" spans="1:3" x14ac:dyDescent="0.25">
      <c r="A919" s="2" t="s">
        <v>45</v>
      </c>
      <c r="B919" t="s">
        <v>177</v>
      </c>
      <c r="C919">
        <v>7039480</v>
      </c>
    </row>
    <row r="920" spans="1:3" x14ac:dyDescent="0.25">
      <c r="A920" s="2" t="s">
        <v>45</v>
      </c>
      <c r="B920" t="s">
        <v>178</v>
      </c>
      <c r="C920">
        <v>5</v>
      </c>
    </row>
    <row r="921" spans="1:3" x14ac:dyDescent="0.25">
      <c r="A921" s="2" t="s">
        <v>45</v>
      </c>
      <c r="B921" t="s">
        <v>179</v>
      </c>
      <c r="C921">
        <v>50</v>
      </c>
    </row>
    <row r="922" spans="1:3" x14ac:dyDescent="0.25">
      <c r="A922" s="2" t="s">
        <v>45</v>
      </c>
      <c r="B922" t="s">
        <v>180</v>
      </c>
      <c r="C922">
        <v>8711167</v>
      </c>
    </row>
    <row r="923" spans="1:3" x14ac:dyDescent="0.25">
      <c r="A923" s="2" t="s">
        <v>45</v>
      </c>
      <c r="B923" t="s">
        <v>181</v>
      </c>
      <c r="C923">
        <v>2</v>
      </c>
    </row>
    <row r="924" spans="1:3" x14ac:dyDescent="0.25">
      <c r="A924" s="2" t="s">
        <v>45</v>
      </c>
      <c r="B924" t="s">
        <v>182</v>
      </c>
      <c r="C924">
        <v>8109667</v>
      </c>
    </row>
    <row r="925" spans="1:3" x14ac:dyDescent="0.25">
      <c r="A925" s="2" t="s">
        <v>46</v>
      </c>
      <c r="B925" t="s">
        <v>172</v>
      </c>
      <c r="C925" s="2" t="s">
        <v>294</v>
      </c>
    </row>
    <row r="926" spans="1:3" x14ac:dyDescent="0.25">
      <c r="A926" s="2" t="s">
        <v>46</v>
      </c>
      <c r="B926" t="s">
        <v>174</v>
      </c>
      <c r="C926">
        <v>3</v>
      </c>
    </row>
    <row r="927" spans="1:3" x14ac:dyDescent="0.25">
      <c r="A927" s="2" t="s">
        <v>46</v>
      </c>
      <c r="B927" t="s">
        <v>175</v>
      </c>
      <c r="C927">
        <v>4</v>
      </c>
    </row>
    <row r="928" spans="1:3" x14ac:dyDescent="0.25">
      <c r="A928" s="2" t="s">
        <v>46</v>
      </c>
      <c r="B928" t="s">
        <v>176</v>
      </c>
      <c r="C928">
        <v>1</v>
      </c>
    </row>
    <row r="929" spans="1:3" x14ac:dyDescent="0.25">
      <c r="A929" s="2" t="s">
        <v>46</v>
      </c>
      <c r="B929" t="s">
        <v>177</v>
      </c>
      <c r="C929">
        <v>7039480</v>
      </c>
    </row>
    <row r="930" spans="1:3" x14ac:dyDescent="0.25">
      <c r="A930" s="2" t="s">
        <v>46</v>
      </c>
      <c r="B930" t="s">
        <v>178</v>
      </c>
      <c r="C930">
        <v>5</v>
      </c>
    </row>
    <row r="931" spans="1:3" x14ac:dyDescent="0.25">
      <c r="A931" s="2" t="s">
        <v>46</v>
      </c>
      <c r="B931" t="s">
        <v>179</v>
      </c>
      <c r="C931">
        <v>50</v>
      </c>
    </row>
    <row r="932" spans="1:3" x14ac:dyDescent="0.25">
      <c r="A932" s="2" t="s">
        <v>46</v>
      </c>
      <c r="B932" t="s">
        <v>180</v>
      </c>
      <c r="C932">
        <v>8711167</v>
      </c>
    </row>
    <row r="933" spans="1:3" x14ac:dyDescent="0.25">
      <c r="A933" s="2" t="s">
        <v>46</v>
      </c>
      <c r="B933" t="s">
        <v>181</v>
      </c>
      <c r="C933">
        <v>2</v>
      </c>
    </row>
    <row r="934" spans="1:3" x14ac:dyDescent="0.25">
      <c r="A934" s="2" t="s">
        <v>46</v>
      </c>
      <c r="B934" t="s">
        <v>182</v>
      </c>
      <c r="C934">
        <v>8109667</v>
      </c>
    </row>
    <row r="935" spans="1:3" x14ac:dyDescent="0.25">
      <c r="A935" s="2" t="s">
        <v>51</v>
      </c>
      <c r="B935" t="s">
        <v>172</v>
      </c>
      <c r="C935" s="2" t="s">
        <v>295</v>
      </c>
    </row>
    <row r="936" spans="1:3" x14ac:dyDescent="0.25">
      <c r="A936" s="2" t="s">
        <v>51</v>
      </c>
      <c r="B936" t="s">
        <v>174</v>
      </c>
      <c r="C936">
        <v>3</v>
      </c>
    </row>
    <row r="937" spans="1:3" x14ac:dyDescent="0.25">
      <c r="A937" s="2" t="s">
        <v>51</v>
      </c>
      <c r="B937" t="s">
        <v>175</v>
      </c>
      <c r="C937">
        <v>3</v>
      </c>
    </row>
    <row r="938" spans="1:3" x14ac:dyDescent="0.25">
      <c r="A938" s="2" t="s">
        <v>51</v>
      </c>
      <c r="B938" t="s">
        <v>176</v>
      </c>
      <c r="C938">
        <v>1</v>
      </c>
    </row>
    <row r="939" spans="1:3" x14ac:dyDescent="0.25">
      <c r="A939" s="2" t="s">
        <v>51</v>
      </c>
      <c r="B939" t="s">
        <v>177</v>
      </c>
      <c r="C939">
        <v>7039480</v>
      </c>
    </row>
    <row r="940" spans="1:3" x14ac:dyDescent="0.25">
      <c r="A940" s="2" t="s">
        <v>51</v>
      </c>
      <c r="B940" t="s">
        <v>178</v>
      </c>
      <c r="C940">
        <v>5</v>
      </c>
    </row>
    <row r="941" spans="1:3" x14ac:dyDescent="0.25">
      <c r="A941" s="2" t="s">
        <v>51</v>
      </c>
      <c r="B941" t="s">
        <v>179</v>
      </c>
      <c r="C941">
        <v>50</v>
      </c>
    </row>
    <row r="942" spans="1:3" x14ac:dyDescent="0.25">
      <c r="A942" s="2" t="s">
        <v>51</v>
      </c>
      <c r="B942" t="s">
        <v>180</v>
      </c>
      <c r="C942">
        <v>8711167</v>
      </c>
    </row>
    <row r="943" spans="1:3" x14ac:dyDescent="0.25">
      <c r="A943" s="2" t="s">
        <v>51</v>
      </c>
      <c r="B943" t="s">
        <v>181</v>
      </c>
      <c r="C943">
        <v>2</v>
      </c>
    </row>
    <row r="944" spans="1:3" x14ac:dyDescent="0.25">
      <c r="A944" s="2" t="s">
        <v>51</v>
      </c>
      <c r="B944" t="s">
        <v>182</v>
      </c>
      <c r="C944">
        <v>8109667</v>
      </c>
    </row>
    <row r="945" spans="1:3" x14ac:dyDescent="0.25">
      <c r="A945" s="2" t="s">
        <v>52</v>
      </c>
      <c r="B945" t="s">
        <v>172</v>
      </c>
      <c r="C945" s="2" t="s">
        <v>296</v>
      </c>
    </row>
    <row r="946" spans="1:3" x14ac:dyDescent="0.25">
      <c r="A946" s="2" t="s">
        <v>52</v>
      </c>
      <c r="B946" t="s">
        <v>174</v>
      </c>
      <c r="C946">
        <v>3</v>
      </c>
    </row>
    <row r="947" spans="1:3" x14ac:dyDescent="0.25">
      <c r="A947" s="2" t="s">
        <v>52</v>
      </c>
      <c r="B947" t="s">
        <v>175</v>
      </c>
      <c r="C947">
        <v>2</v>
      </c>
    </row>
    <row r="948" spans="1:3" x14ac:dyDescent="0.25">
      <c r="A948" s="2" t="s">
        <v>52</v>
      </c>
      <c r="B948" t="s">
        <v>176</v>
      </c>
      <c r="C948">
        <v>1</v>
      </c>
    </row>
    <row r="949" spans="1:3" x14ac:dyDescent="0.25">
      <c r="A949" s="2" t="s">
        <v>52</v>
      </c>
      <c r="B949" t="s">
        <v>177</v>
      </c>
      <c r="C949">
        <v>7039480</v>
      </c>
    </row>
    <row r="950" spans="1:3" x14ac:dyDescent="0.25">
      <c r="A950" s="2" t="s">
        <v>52</v>
      </c>
      <c r="B950" t="s">
        <v>178</v>
      </c>
      <c r="C950">
        <v>5</v>
      </c>
    </row>
    <row r="951" spans="1:3" x14ac:dyDescent="0.25">
      <c r="A951" s="2" t="s">
        <v>52</v>
      </c>
      <c r="B951" t="s">
        <v>179</v>
      </c>
      <c r="C951">
        <v>50</v>
      </c>
    </row>
    <row r="952" spans="1:3" x14ac:dyDescent="0.25">
      <c r="A952" s="2" t="s">
        <v>52</v>
      </c>
      <c r="B952" t="s">
        <v>180</v>
      </c>
      <c r="C952">
        <v>8711167</v>
      </c>
    </row>
    <row r="953" spans="1:3" x14ac:dyDescent="0.25">
      <c r="A953" s="2" t="s">
        <v>52</v>
      </c>
      <c r="B953" t="s">
        <v>181</v>
      </c>
      <c r="C953">
        <v>2</v>
      </c>
    </row>
    <row r="954" spans="1:3" x14ac:dyDescent="0.25">
      <c r="A954" s="2" t="s">
        <v>52</v>
      </c>
      <c r="B954" t="s">
        <v>182</v>
      </c>
      <c r="C954">
        <v>8109667</v>
      </c>
    </row>
    <row r="955" spans="1:3" x14ac:dyDescent="0.25">
      <c r="A955" s="2" t="s">
        <v>139</v>
      </c>
      <c r="B955" t="s">
        <v>183</v>
      </c>
      <c r="C955" t="b">
        <v>0</v>
      </c>
    </row>
    <row r="956" spans="1:3" x14ac:dyDescent="0.25">
      <c r="A956" s="2" t="s">
        <v>139</v>
      </c>
      <c r="B956" t="s">
        <v>184</v>
      </c>
      <c r="C956" t="b">
        <v>1</v>
      </c>
    </row>
    <row r="957" spans="1:3" x14ac:dyDescent="0.25">
      <c r="A957" s="2" t="s">
        <v>139</v>
      </c>
      <c r="B957" t="s">
        <v>185</v>
      </c>
      <c r="C957" t="b">
        <v>1</v>
      </c>
    </row>
    <row r="958" spans="1:3" x14ac:dyDescent="0.25">
      <c r="A958" s="2" t="s">
        <v>139</v>
      </c>
      <c r="B958" t="s">
        <v>186</v>
      </c>
      <c r="C958">
        <v>0</v>
      </c>
    </row>
    <row r="959" spans="1:3" x14ac:dyDescent="0.25">
      <c r="A959" s="2" t="s">
        <v>139</v>
      </c>
      <c r="B959" t="s">
        <v>187</v>
      </c>
      <c r="C959">
        <v>1</v>
      </c>
    </row>
    <row r="960" spans="1:3" x14ac:dyDescent="0.25">
      <c r="A960" s="2" t="s">
        <v>139</v>
      </c>
      <c r="B960" t="s">
        <v>188</v>
      </c>
      <c r="C960">
        <v>1</v>
      </c>
    </row>
    <row r="961" spans="1:14" x14ac:dyDescent="0.25">
      <c r="A961" s="2" t="s">
        <v>139</v>
      </c>
      <c r="B961" t="s">
        <v>189</v>
      </c>
      <c r="C961">
        <v>1</v>
      </c>
    </row>
    <row r="962" spans="1:14" x14ac:dyDescent="0.25">
      <c r="A962" s="2" t="s">
        <v>139</v>
      </c>
      <c r="B962" t="s">
        <v>190</v>
      </c>
      <c r="C962">
        <v>1</v>
      </c>
    </row>
    <row r="963" spans="1:14" x14ac:dyDescent="0.25">
      <c r="A963" s="2" t="s">
        <v>139</v>
      </c>
      <c r="B963" t="s">
        <v>191</v>
      </c>
      <c r="C963">
        <v>1</v>
      </c>
    </row>
    <row r="964" spans="1:14" x14ac:dyDescent="0.25">
      <c r="A964" t="s">
        <v>436</v>
      </c>
    </row>
    <row r="965" spans="1:14" x14ac:dyDescent="0.25">
      <c r="A965" t="s">
        <v>437</v>
      </c>
    </row>
    <row r="966" spans="1:14" x14ac:dyDescent="0.25">
      <c r="D966" t="s">
        <v>10</v>
      </c>
      <c r="E966" t="s">
        <v>117</v>
      </c>
      <c r="G966" t="s">
        <v>118</v>
      </c>
      <c r="H966" t="s">
        <v>118</v>
      </c>
      <c r="J966" t="s">
        <v>119</v>
      </c>
      <c r="K966" t="s">
        <v>120</v>
      </c>
      <c r="L966" t="s">
        <v>120</v>
      </c>
      <c r="M966" t="s">
        <v>118</v>
      </c>
      <c r="N966" t="s">
        <v>118</v>
      </c>
    </row>
    <row r="967" spans="1:14" x14ac:dyDescent="0.25">
      <c r="D967" t="s">
        <v>11</v>
      </c>
      <c r="E967" t="s">
        <v>121</v>
      </c>
      <c r="G967" t="s">
        <v>117</v>
      </c>
      <c r="H967" t="s">
        <v>118</v>
      </c>
      <c r="J967" t="s">
        <v>122</v>
      </c>
      <c r="K967" t="s">
        <v>133</v>
      </c>
      <c r="L967" t="s">
        <v>133</v>
      </c>
      <c r="M967" t="s">
        <v>118</v>
      </c>
      <c r="N967" t="s">
        <v>118</v>
      </c>
    </row>
    <row r="968" spans="1:14" x14ac:dyDescent="0.25">
      <c r="D968" t="s">
        <v>12</v>
      </c>
      <c r="E968" t="s">
        <v>124</v>
      </c>
      <c r="G968" t="s">
        <v>117</v>
      </c>
      <c r="H968" t="s">
        <v>118</v>
      </c>
      <c r="J968" t="s">
        <v>122</v>
      </c>
      <c r="K968" t="s">
        <v>133</v>
      </c>
      <c r="L968" t="s">
        <v>133</v>
      </c>
      <c r="M968" t="s">
        <v>118</v>
      </c>
      <c r="N968" t="s">
        <v>118</v>
      </c>
    </row>
    <row r="969" spans="1:14" x14ac:dyDescent="0.25">
      <c r="D969" t="s">
        <v>13</v>
      </c>
      <c r="E969" t="s">
        <v>125</v>
      </c>
      <c r="G969" t="s">
        <v>117</v>
      </c>
      <c r="H969" t="s">
        <v>118</v>
      </c>
      <c r="J969" t="s">
        <v>122</v>
      </c>
      <c r="K969" t="s">
        <v>206</v>
      </c>
      <c r="L969" t="s">
        <v>206</v>
      </c>
      <c r="M969" t="s">
        <v>118</v>
      </c>
      <c r="N969" t="s">
        <v>118</v>
      </c>
    </row>
    <row r="970" spans="1:14" x14ac:dyDescent="0.25">
      <c r="D970" t="s">
        <v>14</v>
      </c>
      <c r="E970" t="s">
        <v>127</v>
      </c>
      <c r="G970" t="s">
        <v>117</v>
      </c>
      <c r="H970" t="s">
        <v>118</v>
      </c>
      <c r="J970" t="s">
        <v>122</v>
      </c>
      <c r="K970" t="s">
        <v>313</v>
      </c>
      <c r="L970" t="s">
        <v>313</v>
      </c>
      <c r="M970" t="s">
        <v>118</v>
      </c>
      <c r="N970" t="s">
        <v>118</v>
      </c>
    </row>
    <row r="971" spans="1:14" x14ac:dyDescent="0.25">
      <c r="D971" t="s">
        <v>15</v>
      </c>
      <c r="E971" t="s">
        <v>129</v>
      </c>
      <c r="G971" t="s">
        <v>117</v>
      </c>
      <c r="H971" t="s">
        <v>118</v>
      </c>
      <c r="J971" t="s">
        <v>122</v>
      </c>
      <c r="K971" t="s">
        <v>200</v>
      </c>
      <c r="L971" t="s">
        <v>200</v>
      </c>
      <c r="M971" t="s">
        <v>118</v>
      </c>
      <c r="N971" t="s">
        <v>118</v>
      </c>
    </row>
    <row r="972" spans="1:14" x14ac:dyDescent="0.25">
      <c r="D972" t="s">
        <v>16</v>
      </c>
      <c r="E972" t="s">
        <v>130</v>
      </c>
      <c r="G972" t="s">
        <v>117</v>
      </c>
      <c r="H972" t="s">
        <v>118</v>
      </c>
      <c r="J972" t="s">
        <v>122</v>
      </c>
      <c r="K972" t="s">
        <v>128</v>
      </c>
      <c r="L972" t="s">
        <v>128</v>
      </c>
      <c r="M972" t="s">
        <v>118</v>
      </c>
      <c r="N972" t="s">
        <v>118</v>
      </c>
    </row>
    <row r="973" spans="1:14" x14ac:dyDescent="0.25">
      <c r="D973" t="s">
        <v>17</v>
      </c>
      <c r="E973" t="s">
        <v>131</v>
      </c>
      <c r="G973" t="s">
        <v>117</v>
      </c>
      <c r="H973" t="s">
        <v>118</v>
      </c>
      <c r="J973" t="s">
        <v>122</v>
      </c>
      <c r="K973" t="s">
        <v>313</v>
      </c>
      <c r="L973" t="s">
        <v>313</v>
      </c>
      <c r="M973" t="s">
        <v>118</v>
      </c>
      <c r="N973" t="s">
        <v>118</v>
      </c>
    </row>
    <row r="974" spans="1:14" x14ac:dyDescent="0.25">
      <c r="D974" t="s">
        <v>18</v>
      </c>
      <c r="E974" t="s">
        <v>132</v>
      </c>
      <c r="G974" t="s">
        <v>117</v>
      </c>
      <c r="H974" t="s">
        <v>118</v>
      </c>
      <c r="J974" t="s">
        <v>122</v>
      </c>
      <c r="K974" t="s">
        <v>133</v>
      </c>
      <c r="L974" t="s">
        <v>133</v>
      </c>
      <c r="M974" t="s">
        <v>118</v>
      </c>
      <c r="N974" t="s">
        <v>118</v>
      </c>
    </row>
    <row r="975" spans="1:14" x14ac:dyDescent="0.25">
      <c r="D975" t="s">
        <v>19</v>
      </c>
      <c r="E975" t="s">
        <v>134</v>
      </c>
      <c r="G975" t="s">
        <v>117</v>
      </c>
      <c r="H975" t="s">
        <v>118</v>
      </c>
      <c r="J975" t="s">
        <v>122</v>
      </c>
      <c r="K975" t="s">
        <v>133</v>
      </c>
      <c r="L975" t="s">
        <v>133</v>
      </c>
      <c r="M975" t="s">
        <v>118</v>
      </c>
      <c r="N975" t="s">
        <v>118</v>
      </c>
    </row>
    <row r="976" spans="1:14" x14ac:dyDescent="0.25">
      <c r="D976" t="s">
        <v>20</v>
      </c>
      <c r="E976" t="s">
        <v>135</v>
      </c>
      <c r="G976" t="s">
        <v>117</v>
      </c>
      <c r="H976" t="s">
        <v>118</v>
      </c>
      <c r="J976" t="s">
        <v>122</v>
      </c>
      <c r="K976" t="s">
        <v>313</v>
      </c>
      <c r="L976" t="s">
        <v>313</v>
      </c>
      <c r="M976" t="s">
        <v>118</v>
      </c>
      <c r="N976" t="s">
        <v>118</v>
      </c>
    </row>
    <row r="977" spans="1:14" x14ac:dyDescent="0.25">
      <c r="D977" t="s">
        <v>21</v>
      </c>
      <c r="E977" t="s">
        <v>137</v>
      </c>
      <c r="G977" t="s">
        <v>117</v>
      </c>
      <c r="H977" t="s">
        <v>118</v>
      </c>
      <c r="J977" t="s">
        <v>122</v>
      </c>
      <c r="K977" t="s">
        <v>205</v>
      </c>
      <c r="L977" t="s">
        <v>205</v>
      </c>
      <c r="M977" t="s">
        <v>118</v>
      </c>
      <c r="N977" t="s">
        <v>118</v>
      </c>
    </row>
    <row r="978" spans="1:14" x14ac:dyDescent="0.25">
      <c r="D978" t="s">
        <v>22</v>
      </c>
      <c r="E978" t="s">
        <v>207</v>
      </c>
      <c r="G978" t="s">
        <v>117</v>
      </c>
      <c r="H978" t="s">
        <v>118</v>
      </c>
      <c r="J978" t="s">
        <v>122</v>
      </c>
      <c r="K978" t="s">
        <v>133</v>
      </c>
      <c r="L978" t="s">
        <v>133</v>
      </c>
      <c r="M978" t="s">
        <v>118</v>
      </c>
      <c r="N978" t="s">
        <v>118</v>
      </c>
    </row>
    <row r="979" spans="1:14" x14ac:dyDescent="0.25">
      <c r="D979" t="s">
        <v>23</v>
      </c>
      <c r="E979" t="s">
        <v>209</v>
      </c>
      <c r="G979" t="s">
        <v>117</v>
      </c>
      <c r="H979" t="s">
        <v>118</v>
      </c>
      <c r="J979" t="s">
        <v>122</v>
      </c>
      <c r="K979" t="s">
        <v>314</v>
      </c>
      <c r="L979" t="s">
        <v>314</v>
      </c>
      <c r="M979" t="s">
        <v>118</v>
      </c>
      <c r="N979" t="s">
        <v>118</v>
      </c>
    </row>
    <row r="980" spans="1:14" x14ac:dyDescent="0.25">
      <c r="D980" t="s">
        <v>24</v>
      </c>
      <c r="E980" t="s">
        <v>211</v>
      </c>
      <c r="G980" t="s">
        <v>117</v>
      </c>
      <c r="H980" t="s">
        <v>118</v>
      </c>
      <c r="J980" t="s">
        <v>122</v>
      </c>
      <c r="K980" t="s">
        <v>314</v>
      </c>
      <c r="L980" t="s">
        <v>314</v>
      </c>
      <c r="M980" t="s">
        <v>118</v>
      </c>
      <c r="N980" t="s">
        <v>118</v>
      </c>
    </row>
    <row r="981" spans="1:14" x14ac:dyDescent="0.25">
      <c r="D981" t="s">
        <v>25</v>
      </c>
      <c r="E981" t="s">
        <v>212</v>
      </c>
      <c r="G981" t="s">
        <v>117</v>
      </c>
      <c r="H981" t="s">
        <v>118</v>
      </c>
      <c r="J981" t="s">
        <v>122</v>
      </c>
      <c r="K981" t="s">
        <v>313</v>
      </c>
      <c r="L981" t="s">
        <v>313</v>
      </c>
      <c r="M981" t="s">
        <v>118</v>
      </c>
      <c r="N981" t="s">
        <v>118</v>
      </c>
    </row>
    <row r="982" spans="1:14" x14ac:dyDescent="0.25">
      <c r="D982" t="s">
        <v>26</v>
      </c>
      <c r="E982" t="s">
        <v>213</v>
      </c>
      <c r="G982" t="s">
        <v>117</v>
      </c>
      <c r="H982" t="s">
        <v>118</v>
      </c>
      <c r="J982" t="s">
        <v>122</v>
      </c>
      <c r="K982" t="s">
        <v>128</v>
      </c>
      <c r="L982" t="s">
        <v>128</v>
      </c>
      <c r="M982" t="s">
        <v>118</v>
      </c>
      <c r="N982" t="s">
        <v>118</v>
      </c>
    </row>
    <row r="983" spans="1:14" x14ac:dyDescent="0.25">
      <c r="D983" t="s">
        <v>27</v>
      </c>
      <c r="E983" t="s">
        <v>214</v>
      </c>
      <c r="G983" t="s">
        <v>117</v>
      </c>
      <c r="H983" t="s">
        <v>118</v>
      </c>
      <c r="J983" t="s">
        <v>122</v>
      </c>
      <c r="K983" t="s">
        <v>315</v>
      </c>
      <c r="L983" t="s">
        <v>315</v>
      </c>
      <c r="M983" t="s">
        <v>118</v>
      </c>
      <c r="N983" t="s">
        <v>118</v>
      </c>
    </row>
    <row r="984" spans="1:14" x14ac:dyDescent="0.25">
      <c r="D984" t="s">
        <v>28</v>
      </c>
      <c r="E984" t="s">
        <v>216</v>
      </c>
      <c r="G984" t="s">
        <v>117</v>
      </c>
      <c r="H984" t="s">
        <v>118</v>
      </c>
      <c r="J984" t="s">
        <v>122</v>
      </c>
      <c r="K984" t="s">
        <v>210</v>
      </c>
      <c r="L984" t="s">
        <v>210</v>
      </c>
      <c r="M984" t="s">
        <v>118</v>
      </c>
      <c r="N984" t="s">
        <v>118</v>
      </c>
    </row>
    <row r="985" spans="1:14" x14ac:dyDescent="0.25">
      <c r="A985" t="s">
        <v>438</v>
      </c>
    </row>
    <row r="986" spans="1:14" x14ac:dyDescent="0.25">
      <c r="A986" t="s">
        <v>459</v>
      </c>
    </row>
    <row r="987" spans="1:14" x14ac:dyDescent="0.25">
      <c r="D987" t="s">
        <v>10</v>
      </c>
      <c r="E987" t="s">
        <v>117</v>
      </c>
      <c r="G987" t="s">
        <v>118</v>
      </c>
      <c r="H987" t="s">
        <v>118</v>
      </c>
      <c r="J987" t="s">
        <v>119</v>
      </c>
      <c r="K987" t="s">
        <v>120</v>
      </c>
      <c r="L987" t="s">
        <v>120</v>
      </c>
      <c r="M987" t="s">
        <v>118</v>
      </c>
      <c r="N987" t="s">
        <v>118</v>
      </c>
    </row>
    <row r="988" spans="1:14" x14ac:dyDescent="0.25">
      <c r="D988" t="s">
        <v>11</v>
      </c>
      <c r="E988" t="s">
        <v>121</v>
      </c>
      <c r="G988" t="s">
        <v>117</v>
      </c>
      <c r="H988" t="s">
        <v>118</v>
      </c>
      <c r="J988" t="s">
        <v>193</v>
      </c>
      <c r="K988" t="s">
        <v>118</v>
      </c>
      <c r="L988" t="s">
        <v>134</v>
      </c>
      <c r="M988" t="s">
        <v>118</v>
      </c>
      <c r="N988" t="s">
        <v>118</v>
      </c>
    </row>
    <row r="989" spans="1:14" x14ac:dyDescent="0.25">
      <c r="D989" t="s">
        <v>12</v>
      </c>
      <c r="E989" t="s">
        <v>124</v>
      </c>
      <c r="G989" t="s">
        <v>117</v>
      </c>
      <c r="H989" t="s">
        <v>118</v>
      </c>
      <c r="J989" t="s">
        <v>122</v>
      </c>
      <c r="K989" t="s">
        <v>197</v>
      </c>
      <c r="L989" t="s">
        <v>197</v>
      </c>
      <c r="M989" t="s">
        <v>118</v>
      </c>
      <c r="N989" t="s">
        <v>118</v>
      </c>
    </row>
    <row r="990" spans="1:14" x14ac:dyDescent="0.25">
      <c r="D990" t="s">
        <v>13</v>
      </c>
      <c r="E990" t="s">
        <v>125</v>
      </c>
      <c r="G990" t="s">
        <v>117</v>
      </c>
      <c r="H990" t="s">
        <v>118</v>
      </c>
      <c r="J990" t="s">
        <v>122</v>
      </c>
      <c r="K990" t="s">
        <v>225</v>
      </c>
      <c r="L990" t="s">
        <v>225</v>
      </c>
      <c r="M990" t="s">
        <v>118</v>
      </c>
      <c r="N990" t="s">
        <v>118</v>
      </c>
    </row>
    <row r="991" spans="1:14" x14ac:dyDescent="0.25">
      <c r="D991" t="s">
        <v>14</v>
      </c>
      <c r="E991" t="s">
        <v>127</v>
      </c>
      <c r="G991" t="s">
        <v>117</v>
      </c>
      <c r="H991" t="s">
        <v>118</v>
      </c>
      <c r="J991" t="s">
        <v>122</v>
      </c>
      <c r="K991" t="s">
        <v>215</v>
      </c>
      <c r="L991" t="s">
        <v>215</v>
      </c>
      <c r="M991" t="s">
        <v>118</v>
      </c>
      <c r="N991" t="s">
        <v>118</v>
      </c>
    </row>
    <row r="992" spans="1:14" x14ac:dyDescent="0.25">
      <c r="D992" t="s">
        <v>15</v>
      </c>
      <c r="E992" t="s">
        <v>129</v>
      </c>
      <c r="G992" t="s">
        <v>117</v>
      </c>
      <c r="H992" t="s">
        <v>118</v>
      </c>
      <c r="J992" t="s">
        <v>122</v>
      </c>
      <c r="K992" t="s">
        <v>298</v>
      </c>
      <c r="L992" t="s">
        <v>298</v>
      </c>
      <c r="M992" t="s">
        <v>118</v>
      </c>
      <c r="N992" t="s">
        <v>118</v>
      </c>
    </row>
    <row r="993" spans="1:14" x14ac:dyDescent="0.25">
      <c r="D993" t="s">
        <v>16</v>
      </c>
      <c r="E993" t="s">
        <v>130</v>
      </c>
      <c r="G993" t="s">
        <v>117</v>
      </c>
      <c r="H993" t="s">
        <v>118</v>
      </c>
      <c r="J993" t="s">
        <v>122</v>
      </c>
      <c r="K993" t="s">
        <v>196</v>
      </c>
      <c r="L993" t="s">
        <v>196</v>
      </c>
      <c r="M993" t="s">
        <v>118</v>
      </c>
      <c r="N993" t="s">
        <v>118</v>
      </c>
    </row>
    <row r="994" spans="1:14" x14ac:dyDescent="0.25">
      <c r="D994" t="s">
        <v>17</v>
      </c>
      <c r="E994" t="s">
        <v>131</v>
      </c>
      <c r="G994" t="s">
        <v>117</v>
      </c>
      <c r="H994" t="s">
        <v>118</v>
      </c>
      <c r="J994" t="s">
        <v>122</v>
      </c>
      <c r="K994" t="s">
        <v>215</v>
      </c>
      <c r="L994" t="s">
        <v>215</v>
      </c>
      <c r="M994" t="s">
        <v>118</v>
      </c>
      <c r="N994" t="s">
        <v>118</v>
      </c>
    </row>
    <row r="995" spans="1:14" x14ac:dyDescent="0.25">
      <c r="D995" t="s">
        <v>18</v>
      </c>
      <c r="E995" t="s">
        <v>132</v>
      </c>
      <c r="G995" t="s">
        <v>117</v>
      </c>
      <c r="H995" t="s">
        <v>118</v>
      </c>
      <c r="J995" t="s">
        <v>122</v>
      </c>
      <c r="K995" t="s">
        <v>197</v>
      </c>
      <c r="L995" t="s">
        <v>197</v>
      </c>
      <c r="M995" t="s">
        <v>118</v>
      </c>
      <c r="N995" t="s">
        <v>118</v>
      </c>
    </row>
    <row r="996" spans="1:14" x14ac:dyDescent="0.25">
      <c r="D996" t="s">
        <v>19</v>
      </c>
      <c r="E996" t="s">
        <v>134</v>
      </c>
      <c r="G996" t="s">
        <v>117</v>
      </c>
      <c r="H996" t="s">
        <v>118</v>
      </c>
      <c r="J996" t="s">
        <v>122</v>
      </c>
      <c r="K996" t="s">
        <v>197</v>
      </c>
      <c r="L996" t="s">
        <v>197</v>
      </c>
      <c r="M996" t="s">
        <v>118</v>
      </c>
      <c r="N996" t="s">
        <v>118</v>
      </c>
    </row>
    <row r="997" spans="1:14" x14ac:dyDescent="0.25">
      <c r="D997" t="s">
        <v>20</v>
      </c>
      <c r="E997" t="s">
        <v>135</v>
      </c>
      <c r="G997" t="s">
        <v>117</v>
      </c>
      <c r="H997" t="s">
        <v>118</v>
      </c>
      <c r="J997" t="s">
        <v>122</v>
      </c>
      <c r="K997" t="s">
        <v>215</v>
      </c>
      <c r="L997" t="s">
        <v>215</v>
      </c>
      <c r="M997" t="s">
        <v>118</v>
      </c>
      <c r="N997" t="s">
        <v>118</v>
      </c>
    </row>
    <row r="998" spans="1:14" x14ac:dyDescent="0.25">
      <c r="D998" t="s">
        <v>21</v>
      </c>
      <c r="E998" t="s">
        <v>137</v>
      </c>
      <c r="G998" t="s">
        <v>117</v>
      </c>
      <c r="H998" t="s">
        <v>118</v>
      </c>
      <c r="J998" t="s">
        <v>122</v>
      </c>
      <c r="K998" t="s">
        <v>218</v>
      </c>
      <c r="L998" t="s">
        <v>218</v>
      </c>
      <c r="M998" t="s">
        <v>118</v>
      </c>
      <c r="N998" t="s">
        <v>118</v>
      </c>
    </row>
    <row r="999" spans="1:14" x14ac:dyDescent="0.25">
      <c r="D999" t="s">
        <v>22</v>
      </c>
      <c r="E999" t="s">
        <v>207</v>
      </c>
      <c r="G999" t="s">
        <v>117</v>
      </c>
      <c r="H999" t="s">
        <v>118</v>
      </c>
      <c r="J999" t="s">
        <v>122</v>
      </c>
      <c r="K999" t="s">
        <v>197</v>
      </c>
      <c r="L999" t="s">
        <v>197</v>
      </c>
      <c r="M999" t="s">
        <v>118</v>
      </c>
      <c r="N999" t="s">
        <v>118</v>
      </c>
    </row>
    <row r="1000" spans="1:14" x14ac:dyDescent="0.25">
      <c r="D1000" t="s">
        <v>23</v>
      </c>
      <c r="E1000" t="s">
        <v>209</v>
      </c>
      <c r="G1000" t="s">
        <v>117</v>
      </c>
      <c r="H1000" t="s">
        <v>118</v>
      </c>
      <c r="J1000" t="s">
        <v>122</v>
      </c>
      <c r="K1000" t="s">
        <v>222</v>
      </c>
      <c r="L1000" t="s">
        <v>222</v>
      </c>
      <c r="M1000" t="s">
        <v>118</v>
      </c>
      <c r="N1000" t="s">
        <v>118</v>
      </c>
    </row>
    <row r="1001" spans="1:14" x14ac:dyDescent="0.25">
      <c r="D1001" t="s">
        <v>24</v>
      </c>
      <c r="E1001" t="s">
        <v>211</v>
      </c>
      <c r="G1001" t="s">
        <v>117</v>
      </c>
      <c r="H1001" t="s">
        <v>118</v>
      </c>
      <c r="J1001" t="s">
        <v>122</v>
      </c>
      <c r="K1001" t="s">
        <v>222</v>
      </c>
      <c r="L1001" t="s">
        <v>222</v>
      </c>
      <c r="M1001" t="s">
        <v>118</v>
      </c>
      <c r="N1001" t="s">
        <v>118</v>
      </c>
    </row>
    <row r="1002" spans="1:14" x14ac:dyDescent="0.25">
      <c r="D1002" t="s">
        <v>25</v>
      </c>
      <c r="E1002" t="s">
        <v>212</v>
      </c>
      <c r="G1002" t="s">
        <v>117</v>
      </c>
      <c r="H1002" t="s">
        <v>118</v>
      </c>
      <c r="J1002" t="s">
        <v>122</v>
      </c>
      <c r="K1002" t="s">
        <v>215</v>
      </c>
      <c r="L1002" t="s">
        <v>215</v>
      </c>
      <c r="M1002" t="s">
        <v>118</v>
      </c>
      <c r="N1002" t="s">
        <v>118</v>
      </c>
    </row>
    <row r="1003" spans="1:14" x14ac:dyDescent="0.25">
      <c r="D1003" t="s">
        <v>26</v>
      </c>
      <c r="E1003" t="s">
        <v>213</v>
      </c>
      <c r="G1003" t="s">
        <v>117</v>
      </c>
      <c r="H1003" t="s">
        <v>118</v>
      </c>
      <c r="J1003" t="s">
        <v>122</v>
      </c>
      <c r="K1003" t="s">
        <v>196</v>
      </c>
      <c r="L1003" t="s">
        <v>196</v>
      </c>
      <c r="M1003" t="s">
        <v>118</v>
      </c>
      <c r="N1003" t="s">
        <v>118</v>
      </c>
    </row>
    <row r="1004" spans="1:14" x14ac:dyDescent="0.25">
      <c r="D1004" t="s">
        <v>27</v>
      </c>
      <c r="E1004" t="s">
        <v>214</v>
      </c>
      <c r="G1004" t="s">
        <v>117</v>
      </c>
      <c r="H1004" t="s">
        <v>118</v>
      </c>
      <c r="J1004" t="s">
        <v>122</v>
      </c>
      <c r="K1004" t="s">
        <v>311</v>
      </c>
      <c r="L1004" t="s">
        <v>311</v>
      </c>
      <c r="M1004" t="s">
        <v>118</v>
      </c>
      <c r="N1004" t="s">
        <v>118</v>
      </c>
    </row>
    <row r="1005" spans="1:14" x14ac:dyDescent="0.25">
      <c r="D1005" t="s">
        <v>28</v>
      </c>
      <c r="E1005" t="s">
        <v>216</v>
      </c>
      <c r="G1005" t="s">
        <v>117</v>
      </c>
      <c r="H1005" t="s">
        <v>118</v>
      </c>
      <c r="J1005" t="s">
        <v>122</v>
      </c>
      <c r="K1005" t="s">
        <v>301</v>
      </c>
      <c r="L1005" t="s">
        <v>301</v>
      </c>
      <c r="M1005" t="s">
        <v>118</v>
      </c>
      <c r="N1005" t="s">
        <v>118</v>
      </c>
    </row>
    <row r="1006" spans="1:14" x14ac:dyDescent="0.25">
      <c r="A1006" t="s">
        <v>460</v>
      </c>
    </row>
    <row r="1007" spans="1:14" x14ac:dyDescent="0.25">
      <c r="A1007" t="s">
        <v>461</v>
      </c>
    </row>
    <row r="1008" spans="1:14" x14ac:dyDescent="0.25">
      <c r="A1008" s="2" t="s">
        <v>139</v>
      </c>
      <c r="B1008" t="s">
        <v>140</v>
      </c>
      <c r="C1008" s="2" t="s">
        <v>91</v>
      </c>
    </row>
    <row r="1009" spans="1:3" x14ac:dyDescent="0.25">
      <c r="A1009" s="2" t="s">
        <v>139</v>
      </c>
      <c r="B1009" t="s">
        <v>141</v>
      </c>
      <c r="C1009" t="b">
        <v>0</v>
      </c>
    </row>
    <row r="1010" spans="1:3" x14ac:dyDescent="0.25">
      <c r="A1010" s="2" t="s">
        <v>139</v>
      </c>
      <c r="B1010" t="s">
        <v>142</v>
      </c>
      <c r="C1010" s="2" t="s">
        <v>143</v>
      </c>
    </row>
    <row r="1011" spans="1:3" x14ac:dyDescent="0.25">
      <c r="A1011" s="2" t="s">
        <v>139</v>
      </c>
      <c r="B1011" t="s">
        <v>144</v>
      </c>
      <c r="C1011" t="b">
        <v>0</v>
      </c>
    </row>
    <row r="1012" spans="1:3" x14ac:dyDescent="0.25">
      <c r="A1012" s="2" t="s">
        <v>139</v>
      </c>
      <c r="B1012" t="s">
        <v>145</v>
      </c>
      <c r="C1012" t="b">
        <v>0</v>
      </c>
    </row>
    <row r="1013" spans="1:3" x14ac:dyDescent="0.25">
      <c r="A1013" s="2" t="s">
        <v>139</v>
      </c>
      <c r="B1013" t="s">
        <v>146</v>
      </c>
      <c r="C1013" t="b">
        <v>0</v>
      </c>
    </row>
    <row r="1014" spans="1:3" x14ac:dyDescent="0.25">
      <c r="A1014" s="2" t="s">
        <v>139</v>
      </c>
      <c r="B1014" t="s">
        <v>147</v>
      </c>
      <c r="C1014" t="b">
        <v>0</v>
      </c>
    </row>
    <row r="1015" spans="1:3" x14ac:dyDescent="0.25">
      <c r="A1015" s="2" t="s">
        <v>9</v>
      </c>
      <c r="B1015" t="s">
        <v>148</v>
      </c>
      <c r="C1015" t="b">
        <v>1</v>
      </c>
    </row>
    <row r="1016" spans="1:3" x14ac:dyDescent="0.25">
      <c r="A1016" s="2" t="s">
        <v>9</v>
      </c>
      <c r="B1016" t="s">
        <v>149</v>
      </c>
      <c r="C1016" s="2" t="s">
        <v>150</v>
      </c>
    </row>
    <row r="1017" spans="1:3" x14ac:dyDescent="0.25">
      <c r="A1017" s="2" t="s">
        <v>9</v>
      </c>
      <c r="B1017" t="s">
        <v>155</v>
      </c>
      <c r="C1017" s="2" t="s">
        <v>513</v>
      </c>
    </row>
    <row r="1018" spans="1:3" x14ac:dyDescent="0.25">
      <c r="A1018" s="2" t="s">
        <v>10</v>
      </c>
      <c r="B1018" t="s">
        <v>148</v>
      </c>
      <c r="C1018" t="b">
        <v>0</v>
      </c>
    </row>
    <row r="1019" spans="1:3" x14ac:dyDescent="0.25">
      <c r="A1019" s="2" t="s">
        <v>10</v>
      </c>
      <c r="B1019" t="s">
        <v>149</v>
      </c>
      <c r="C1019" s="2" t="s">
        <v>151</v>
      </c>
    </row>
    <row r="1020" spans="1:3" x14ac:dyDescent="0.25">
      <c r="A1020" s="2" t="s">
        <v>10</v>
      </c>
      <c r="B1020" t="s">
        <v>152</v>
      </c>
      <c r="C1020">
        <v>20.29</v>
      </c>
    </row>
    <row r="1021" spans="1:3" x14ac:dyDescent="0.25">
      <c r="A1021" s="2" t="s">
        <v>10</v>
      </c>
      <c r="B1021" t="s">
        <v>155</v>
      </c>
      <c r="C1021" s="2" t="s">
        <v>513</v>
      </c>
    </row>
    <row r="1022" spans="1:3" x14ac:dyDescent="0.25">
      <c r="A1022" s="2" t="s">
        <v>11</v>
      </c>
      <c r="B1022" t="s">
        <v>148</v>
      </c>
      <c r="C1022" t="b">
        <v>0</v>
      </c>
    </row>
    <row r="1023" spans="1:3" x14ac:dyDescent="0.25">
      <c r="A1023" s="2" t="s">
        <v>11</v>
      </c>
      <c r="B1023" t="s">
        <v>149</v>
      </c>
      <c r="C1023" s="2" t="s">
        <v>153</v>
      </c>
    </row>
    <row r="1024" spans="1:3" x14ac:dyDescent="0.25">
      <c r="A1024" s="2" t="s">
        <v>11</v>
      </c>
      <c r="B1024" t="s">
        <v>152</v>
      </c>
      <c r="C1024">
        <v>9.43</v>
      </c>
    </row>
    <row r="1025" spans="1:3" x14ac:dyDescent="0.25">
      <c r="A1025" s="2" t="s">
        <v>11</v>
      </c>
      <c r="B1025" t="s">
        <v>155</v>
      </c>
      <c r="C1025" s="2" t="s">
        <v>156</v>
      </c>
    </row>
    <row r="1026" spans="1:3" x14ac:dyDescent="0.25">
      <c r="A1026" s="2" t="s">
        <v>12</v>
      </c>
      <c r="B1026" t="s">
        <v>148</v>
      </c>
      <c r="C1026" t="b">
        <v>0</v>
      </c>
    </row>
    <row r="1027" spans="1:3" x14ac:dyDescent="0.25">
      <c r="A1027" s="2" t="s">
        <v>12</v>
      </c>
      <c r="B1027" t="s">
        <v>149</v>
      </c>
      <c r="C1027" s="2" t="s">
        <v>157</v>
      </c>
    </row>
    <row r="1028" spans="1:3" x14ac:dyDescent="0.25">
      <c r="A1028" s="2" t="s">
        <v>12</v>
      </c>
      <c r="B1028" t="s">
        <v>154</v>
      </c>
      <c r="C1028" s="2" t="s">
        <v>462</v>
      </c>
    </row>
    <row r="1029" spans="1:3" x14ac:dyDescent="0.25">
      <c r="A1029" s="2" t="s">
        <v>12</v>
      </c>
      <c r="B1029" t="s">
        <v>152</v>
      </c>
      <c r="C1029">
        <v>9.7100000000000009</v>
      </c>
    </row>
    <row r="1030" spans="1:3" x14ac:dyDescent="0.25">
      <c r="A1030" s="2" t="s">
        <v>12</v>
      </c>
      <c r="B1030" t="s">
        <v>155</v>
      </c>
      <c r="C1030" s="2" t="s">
        <v>158</v>
      </c>
    </row>
    <row r="1031" spans="1:3" x14ac:dyDescent="0.25">
      <c r="A1031" s="2" t="s">
        <v>13</v>
      </c>
      <c r="B1031" t="s">
        <v>148</v>
      </c>
      <c r="C1031" t="b">
        <v>0</v>
      </c>
    </row>
    <row r="1032" spans="1:3" x14ac:dyDescent="0.25">
      <c r="A1032" s="2" t="s">
        <v>13</v>
      </c>
      <c r="B1032" t="s">
        <v>149</v>
      </c>
      <c r="C1032" s="2" t="s">
        <v>159</v>
      </c>
    </row>
    <row r="1033" spans="1:3" x14ac:dyDescent="0.25">
      <c r="A1033" s="2" t="s">
        <v>13</v>
      </c>
      <c r="B1033" t="s">
        <v>154</v>
      </c>
      <c r="C1033" s="2" t="s">
        <v>463</v>
      </c>
    </row>
    <row r="1034" spans="1:3" x14ac:dyDescent="0.25">
      <c r="A1034" s="2" t="s">
        <v>13</v>
      </c>
      <c r="B1034" t="s">
        <v>152</v>
      </c>
      <c r="C1034">
        <v>20.29</v>
      </c>
    </row>
    <row r="1035" spans="1:3" x14ac:dyDescent="0.25">
      <c r="A1035" s="2" t="s">
        <v>13</v>
      </c>
      <c r="B1035" t="s">
        <v>155</v>
      </c>
      <c r="C1035" s="2" t="s">
        <v>513</v>
      </c>
    </row>
    <row r="1036" spans="1:3" x14ac:dyDescent="0.25">
      <c r="A1036" s="2" t="s">
        <v>14</v>
      </c>
      <c r="B1036" t="s">
        <v>148</v>
      </c>
      <c r="C1036" t="b">
        <v>0</v>
      </c>
    </row>
    <row r="1037" spans="1:3" x14ac:dyDescent="0.25">
      <c r="A1037" s="2" t="s">
        <v>14</v>
      </c>
      <c r="B1037" t="s">
        <v>149</v>
      </c>
      <c r="C1037" s="2" t="s">
        <v>161</v>
      </c>
    </row>
    <row r="1038" spans="1:3" x14ac:dyDescent="0.25">
      <c r="A1038" s="2" t="s">
        <v>14</v>
      </c>
      <c r="B1038" t="s">
        <v>154</v>
      </c>
      <c r="C1038" s="2" t="s">
        <v>464</v>
      </c>
    </row>
    <row r="1039" spans="1:3" x14ac:dyDescent="0.25">
      <c r="A1039" s="2" t="s">
        <v>14</v>
      </c>
      <c r="B1039" t="s">
        <v>152</v>
      </c>
      <c r="C1039">
        <v>6.86</v>
      </c>
    </row>
    <row r="1040" spans="1:3" x14ac:dyDescent="0.25">
      <c r="A1040" s="2" t="s">
        <v>14</v>
      </c>
      <c r="B1040" t="s">
        <v>155</v>
      </c>
      <c r="C1040" s="2" t="s">
        <v>513</v>
      </c>
    </row>
    <row r="1041" spans="1:3" x14ac:dyDescent="0.25">
      <c r="A1041" s="2" t="s">
        <v>15</v>
      </c>
      <c r="B1041" t="s">
        <v>148</v>
      </c>
      <c r="C1041" t="b">
        <v>0</v>
      </c>
    </row>
    <row r="1042" spans="1:3" x14ac:dyDescent="0.25">
      <c r="A1042" s="2" t="s">
        <v>15</v>
      </c>
      <c r="B1042" t="s">
        <v>149</v>
      </c>
      <c r="C1042" s="2" t="s">
        <v>163</v>
      </c>
    </row>
    <row r="1043" spans="1:3" x14ac:dyDescent="0.25">
      <c r="A1043" s="2" t="s">
        <v>15</v>
      </c>
      <c r="B1043" t="s">
        <v>154</v>
      </c>
      <c r="C1043" s="2" t="s">
        <v>465</v>
      </c>
    </row>
    <row r="1044" spans="1:3" x14ac:dyDescent="0.25">
      <c r="A1044" s="2" t="s">
        <v>15</v>
      </c>
      <c r="B1044" t="s">
        <v>152</v>
      </c>
      <c r="C1044">
        <v>13.14</v>
      </c>
    </row>
    <row r="1045" spans="1:3" x14ac:dyDescent="0.25">
      <c r="A1045" s="2" t="s">
        <v>15</v>
      </c>
      <c r="B1045" t="s">
        <v>155</v>
      </c>
      <c r="C1045" s="2" t="s">
        <v>513</v>
      </c>
    </row>
    <row r="1046" spans="1:3" x14ac:dyDescent="0.25">
      <c r="A1046" s="2" t="s">
        <v>16</v>
      </c>
      <c r="B1046" t="s">
        <v>148</v>
      </c>
      <c r="C1046" t="b">
        <v>0</v>
      </c>
    </row>
    <row r="1047" spans="1:3" x14ac:dyDescent="0.25">
      <c r="A1047" s="2" t="s">
        <v>16</v>
      </c>
      <c r="B1047" t="s">
        <v>149</v>
      </c>
      <c r="C1047" s="2" t="s">
        <v>165</v>
      </c>
    </row>
    <row r="1048" spans="1:3" x14ac:dyDescent="0.25">
      <c r="A1048" s="2" t="s">
        <v>16</v>
      </c>
      <c r="B1048" t="s">
        <v>154</v>
      </c>
      <c r="C1048" s="2" t="s">
        <v>466</v>
      </c>
    </row>
    <row r="1049" spans="1:3" x14ac:dyDescent="0.25">
      <c r="A1049" s="2" t="s">
        <v>16</v>
      </c>
      <c r="B1049" t="s">
        <v>152</v>
      </c>
      <c r="C1049">
        <v>9.43</v>
      </c>
    </row>
    <row r="1050" spans="1:3" x14ac:dyDescent="0.25">
      <c r="A1050" s="2" t="s">
        <v>16</v>
      </c>
      <c r="B1050" t="s">
        <v>155</v>
      </c>
      <c r="C1050" s="2" t="s">
        <v>156</v>
      </c>
    </row>
    <row r="1051" spans="1:3" x14ac:dyDescent="0.25">
      <c r="A1051" s="2" t="s">
        <v>17</v>
      </c>
      <c r="B1051" t="s">
        <v>148</v>
      </c>
      <c r="C1051" t="b">
        <v>0</v>
      </c>
    </row>
    <row r="1052" spans="1:3" x14ac:dyDescent="0.25">
      <c r="A1052" s="2" t="s">
        <v>17</v>
      </c>
      <c r="B1052" t="s">
        <v>149</v>
      </c>
      <c r="C1052" s="2" t="s">
        <v>166</v>
      </c>
    </row>
    <row r="1053" spans="1:3" x14ac:dyDescent="0.25">
      <c r="A1053" s="2" t="s">
        <v>17</v>
      </c>
      <c r="B1053" t="s">
        <v>154</v>
      </c>
      <c r="C1053" s="2" t="s">
        <v>467</v>
      </c>
    </row>
    <row r="1054" spans="1:3" x14ac:dyDescent="0.25">
      <c r="A1054" s="2" t="s">
        <v>17</v>
      </c>
      <c r="B1054" t="s">
        <v>152</v>
      </c>
      <c r="C1054">
        <v>5.43</v>
      </c>
    </row>
    <row r="1055" spans="1:3" x14ac:dyDescent="0.25">
      <c r="A1055" s="2" t="s">
        <v>17</v>
      </c>
      <c r="B1055" t="s">
        <v>155</v>
      </c>
      <c r="C1055" s="2" t="s">
        <v>513</v>
      </c>
    </row>
    <row r="1056" spans="1:3" x14ac:dyDescent="0.25">
      <c r="A1056" s="2" t="s">
        <v>18</v>
      </c>
      <c r="B1056" t="s">
        <v>148</v>
      </c>
      <c r="C1056" t="b">
        <v>0</v>
      </c>
    </row>
    <row r="1057" spans="1:3" x14ac:dyDescent="0.25">
      <c r="A1057" s="2" t="s">
        <v>18</v>
      </c>
      <c r="B1057" t="s">
        <v>149</v>
      </c>
      <c r="C1057" s="2" t="s">
        <v>167</v>
      </c>
    </row>
    <row r="1058" spans="1:3" x14ac:dyDescent="0.25">
      <c r="A1058" s="2" t="s">
        <v>18</v>
      </c>
      <c r="B1058" t="s">
        <v>154</v>
      </c>
      <c r="C1058" s="2" t="s">
        <v>468</v>
      </c>
    </row>
    <row r="1059" spans="1:3" x14ac:dyDescent="0.25">
      <c r="A1059" s="2" t="s">
        <v>18</v>
      </c>
      <c r="B1059" t="s">
        <v>152</v>
      </c>
      <c r="C1059">
        <v>4.57</v>
      </c>
    </row>
    <row r="1060" spans="1:3" x14ac:dyDescent="0.25">
      <c r="A1060" s="2" t="s">
        <v>18</v>
      </c>
      <c r="B1060" t="s">
        <v>155</v>
      </c>
      <c r="C1060" s="2" t="s">
        <v>513</v>
      </c>
    </row>
    <row r="1061" spans="1:3" x14ac:dyDescent="0.25">
      <c r="A1061" s="2" t="s">
        <v>19</v>
      </c>
      <c r="B1061" t="s">
        <v>148</v>
      </c>
      <c r="C1061" t="b">
        <v>0</v>
      </c>
    </row>
    <row r="1062" spans="1:3" x14ac:dyDescent="0.25">
      <c r="A1062" s="2" t="s">
        <v>19</v>
      </c>
      <c r="B1062" t="s">
        <v>149</v>
      </c>
      <c r="C1062" s="2" t="s">
        <v>168</v>
      </c>
    </row>
    <row r="1063" spans="1:3" x14ac:dyDescent="0.25">
      <c r="A1063" s="2" t="s">
        <v>19</v>
      </c>
      <c r="B1063" t="s">
        <v>154</v>
      </c>
      <c r="C1063" s="2" t="s">
        <v>469</v>
      </c>
    </row>
    <row r="1064" spans="1:3" x14ac:dyDescent="0.25">
      <c r="A1064" s="2" t="s">
        <v>19</v>
      </c>
      <c r="B1064" t="s">
        <v>152</v>
      </c>
      <c r="C1064">
        <v>5.86</v>
      </c>
    </row>
    <row r="1065" spans="1:3" x14ac:dyDescent="0.25">
      <c r="A1065" s="2" t="s">
        <v>19</v>
      </c>
      <c r="B1065" t="s">
        <v>155</v>
      </c>
      <c r="C1065" s="2" t="s">
        <v>160</v>
      </c>
    </row>
    <row r="1066" spans="1:3" x14ac:dyDescent="0.25">
      <c r="A1066" s="2" t="s">
        <v>20</v>
      </c>
      <c r="B1066" t="s">
        <v>148</v>
      </c>
      <c r="C1066" t="b">
        <v>0</v>
      </c>
    </row>
    <row r="1067" spans="1:3" x14ac:dyDescent="0.25">
      <c r="A1067" s="2" t="s">
        <v>20</v>
      </c>
      <c r="B1067" t="s">
        <v>149</v>
      </c>
      <c r="C1067" s="2" t="s">
        <v>170</v>
      </c>
    </row>
    <row r="1068" spans="1:3" x14ac:dyDescent="0.25">
      <c r="A1068" s="2" t="s">
        <v>20</v>
      </c>
      <c r="B1068" t="s">
        <v>154</v>
      </c>
      <c r="C1068" s="2" t="s">
        <v>470</v>
      </c>
    </row>
    <row r="1069" spans="1:3" x14ac:dyDescent="0.25">
      <c r="A1069" s="2" t="s">
        <v>20</v>
      </c>
      <c r="B1069" t="s">
        <v>152</v>
      </c>
      <c r="C1069">
        <v>6.86</v>
      </c>
    </row>
    <row r="1070" spans="1:3" x14ac:dyDescent="0.25">
      <c r="A1070" s="2" t="s">
        <v>20</v>
      </c>
      <c r="B1070" t="s">
        <v>155</v>
      </c>
      <c r="C1070" s="2" t="s">
        <v>162</v>
      </c>
    </row>
    <row r="1071" spans="1:3" x14ac:dyDescent="0.25">
      <c r="A1071" s="2" t="s">
        <v>21</v>
      </c>
      <c r="B1071" t="s">
        <v>148</v>
      </c>
      <c r="C1071" t="b">
        <v>0</v>
      </c>
    </row>
    <row r="1072" spans="1:3" x14ac:dyDescent="0.25">
      <c r="A1072" s="2" t="s">
        <v>21</v>
      </c>
      <c r="B1072" t="s">
        <v>149</v>
      </c>
      <c r="C1072" s="2" t="s">
        <v>171</v>
      </c>
    </row>
    <row r="1073" spans="1:3" x14ac:dyDescent="0.25">
      <c r="A1073" s="2" t="s">
        <v>21</v>
      </c>
      <c r="B1073" t="s">
        <v>154</v>
      </c>
      <c r="C1073" s="2" t="s">
        <v>471</v>
      </c>
    </row>
    <row r="1074" spans="1:3" x14ac:dyDescent="0.25">
      <c r="A1074" s="2" t="s">
        <v>21</v>
      </c>
      <c r="B1074" t="s">
        <v>152</v>
      </c>
      <c r="C1074">
        <v>13.86</v>
      </c>
    </row>
    <row r="1075" spans="1:3" x14ac:dyDescent="0.25">
      <c r="A1075" s="2" t="s">
        <v>21</v>
      </c>
      <c r="B1075" t="s">
        <v>155</v>
      </c>
      <c r="C1075" s="2" t="s">
        <v>164</v>
      </c>
    </row>
    <row r="1076" spans="1:3" x14ac:dyDescent="0.25">
      <c r="A1076" s="2" t="s">
        <v>22</v>
      </c>
      <c r="B1076" t="s">
        <v>148</v>
      </c>
      <c r="C1076" t="b">
        <v>0</v>
      </c>
    </row>
    <row r="1077" spans="1:3" x14ac:dyDescent="0.25">
      <c r="A1077" s="2" t="s">
        <v>22</v>
      </c>
      <c r="B1077" t="s">
        <v>149</v>
      </c>
      <c r="C1077" s="2" t="s">
        <v>253</v>
      </c>
    </row>
    <row r="1078" spans="1:3" x14ac:dyDescent="0.25">
      <c r="A1078" s="2" t="s">
        <v>22</v>
      </c>
      <c r="B1078" t="s">
        <v>154</v>
      </c>
      <c r="C1078" s="2" t="s">
        <v>472</v>
      </c>
    </row>
    <row r="1079" spans="1:3" x14ac:dyDescent="0.25">
      <c r="A1079" s="2" t="s">
        <v>22</v>
      </c>
      <c r="B1079" t="s">
        <v>152</v>
      </c>
      <c r="C1079">
        <v>5.86</v>
      </c>
    </row>
    <row r="1080" spans="1:3" x14ac:dyDescent="0.25">
      <c r="A1080" s="2" t="s">
        <v>22</v>
      </c>
      <c r="B1080" t="s">
        <v>155</v>
      </c>
      <c r="C1080" s="2" t="s">
        <v>160</v>
      </c>
    </row>
    <row r="1081" spans="1:3" x14ac:dyDescent="0.25">
      <c r="A1081" s="2" t="s">
        <v>23</v>
      </c>
      <c r="B1081" t="s">
        <v>148</v>
      </c>
      <c r="C1081" t="b">
        <v>0</v>
      </c>
    </row>
    <row r="1082" spans="1:3" x14ac:dyDescent="0.25">
      <c r="A1082" s="2" t="s">
        <v>23</v>
      </c>
      <c r="B1082" t="s">
        <v>149</v>
      </c>
      <c r="C1082" s="2" t="s">
        <v>254</v>
      </c>
    </row>
    <row r="1083" spans="1:3" x14ac:dyDescent="0.25">
      <c r="A1083" s="2" t="s">
        <v>23</v>
      </c>
      <c r="B1083" t="s">
        <v>154</v>
      </c>
      <c r="C1083" s="2" t="s">
        <v>473</v>
      </c>
    </row>
    <row r="1084" spans="1:3" x14ac:dyDescent="0.25">
      <c r="A1084" s="2" t="s">
        <v>23</v>
      </c>
      <c r="B1084" t="s">
        <v>152</v>
      </c>
      <c r="C1084">
        <v>5.86</v>
      </c>
    </row>
    <row r="1085" spans="1:3" x14ac:dyDescent="0.25">
      <c r="A1085" s="2" t="s">
        <v>23</v>
      </c>
      <c r="B1085" t="s">
        <v>155</v>
      </c>
      <c r="C1085" s="2" t="s">
        <v>160</v>
      </c>
    </row>
    <row r="1086" spans="1:3" x14ac:dyDescent="0.25">
      <c r="A1086" s="2" t="s">
        <v>24</v>
      </c>
      <c r="B1086" t="s">
        <v>148</v>
      </c>
      <c r="C1086" t="b">
        <v>0</v>
      </c>
    </row>
    <row r="1087" spans="1:3" x14ac:dyDescent="0.25">
      <c r="A1087" s="2" t="s">
        <v>24</v>
      </c>
      <c r="B1087" t="s">
        <v>149</v>
      </c>
      <c r="C1087" s="2" t="s">
        <v>255</v>
      </c>
    </row>
    <row r="1088" spans="1:3" x14ac:dyDescent="0.25">
      <c r="A1088" s="2" t="s">
        <v>24</v>
      </c>
      <c r="B1088" t="s">
        <v>154</v>
      </c>
      <c r="C1088" s="2" t="s">
        <v>474</v>
      </c>
    </row>
    <row r="1089" spans="1:3" x14ac:dyDescent="0.25">
      <c r="A1089" s="2" t="s">
        <v>24</v>
      </c>
      <c r="B1089" t="s">
        <v>152</v>
      </c>
      <c r="C1089">
        <v>5.86</v>
      </c>
    </row>
    <row r="1090" spans="1:3" x14ac:dyDescent="0.25">
      <c r="A1090" s="2" t="s">
        <v>24</v>
      </c>
      <c r="B1090" t="s">
        <v>155</v>
      </c>
      <c r="C1090" s="2" t="s">
        <v>160</v>
      </c>
    </row>
    <row r="1091" spans="1:3" x14ac:dyDescent="0.25">
      <c r="A1091" s="2" t="s">
        <v>25</v>
      </c>
      <c r="B1091" t="s">
        <v>148</v>
      </c>
      <c r="C1091" t="b">
        <v>0</v>
      </c>
    </row>
    <row r="1092" spans="1:3" x14ac:dyDescent="0.25">
      <c r="A1092" s="2" t="s">
        <v>25</v>
      </c>
      <c r="B1092" t="s">
        <v>149</v>
      </c>
      <c r="C1092" s="2" t="s">
        <v>256</v>
      </c>
    </row>
    <row r="1093" spans="1:3" x14ac:dyDescent="0.25">
      <c r="A1093" s="2" t="s">
        <v>25</v>
      </c>
      <c r="B1093" t="s">
        <v>154</v>
      </c>
      <c r="C1093" s="2" t="s">
        <v>475</v>
      </c>
    </row>
    <row r="1094" spans="1:3" x14ac:dyDescent="0.25">
      <c r="A1094" s="2" t="s">
        <v>25</v>
      </c>
      <c r="B1094" t="s">
        <v>152</v>
      </c>
      <c r="C1094">
        <v>7.29</v>
      </c>
    </row>
    <row r="1095" spans="1:3" x14ac:dyDescent="0.25">
      <c r="A1095" s="2" t="s">
        <v>25</v>
      </c>
      <c r="B1095" t="s">
        <v>155</v>
      </c>
      <c r="C1095" s="2" t="s">
        <v>169</v>
      </c>
    </row>
    <row r="1096" spans="1:3" x14ac:dyDescent="0.25">
      <c r="A1096" s="2" t="s">
        <v>26</v>
      </c>
      <c r="B1096" t="s">
        <v>148</v>
      </c>
      <c r="C1096" t="b">
        <v>0</v>
      </c>
    </row>
    <row r="1097" spans="1:3" x14ac:dyDescent="0.25">
      <c r="A1097" s="2" t="s">
        <v>26</v>
      </c>
      <c r="B1097" t="s">
        <v>149</v>
      </c>
      <c r="C1097" s="2" t="s">
        <v>257</v>
      </c>
    </row>
    <row r="1098" spans="1:3" x14ac:dyDescent="0.25">
      <c r="A1098" s="2" t="s">
        <v>26</v>
      </c>
      <c r="B1098" t="s">
        <v>154</v>
      </c>
      <c r="C1098" s="2" t="s">
        <v>476</v>
      </c>
    </row>
    <row r="1099" spans="1:3" x14ac:dyDescent="0.25">
      <c r="A1099" s="2" t="s">
        <v>26</v>
      </c>
      <c r="B1099" t="s">
        <v>152</v>
      </c>
      <c r="C1099">
        <v>7.57</v>
      </c>
    </row>
    <row r="1100" spans="1:3" x14ac:dyDescent="0.25">
      <c r="A1100" s="2" t="s">
        <v>26</v>
      </c>
      <c r="B1100" t="s">
        <v>155</v>
      </c>
      <c r="C1100" s="2" t="s">
        <v>169</v>
      </c>
    </row>
    <row r="1101" spans="1:3" x14ac:dyDescent="0.25">
      <c r="A1101" s="2" t="s">
        <v>27</v>
      </c>
      <c r="B1101" t="s">
        <v>148</v>
      </c>
      <c r="C1101" t="b">
        <v>0</v>
      </c>
    </row>
    <row r="1102" spans="1:3" x14ac:dyDescent="0.25">
      <c r="A1102" s="2" t="s">
        <v>27</v>
      </c>
      <c r="B1102" t="s">
        <v>149</v>
      </c>
      <c r="C1102" s="2" t="s">
        <v>259</v>
      </c>
    </row>
    <row r="1103" spans="1:3" x14ac:dyDescent="0.25">
      <c r="A1103" s="2" t="s">
        <v>27</v>
      </c>
      <c r="B1103" t="s">
        <v>154</v>
      </c>
      <c r="C1103" s="2" t="s">
        <v>477</v>
      </c>
    </row>
    <row r="1104" spans="1:3" x14ac:dyDescent="0.25">
      <c r="A1104" s="2" t="s">
        <v>27</v>
      </c>
      <c r="B1104" t="s">
        <v>152</v>
      </c>
      <c r="C1104">
        <v>20.71</v>
      </c>
    </row>
    <row r="1105" spans="1:3" x14ac:dyDescent="0.25">
      <c r="A1105" s="2" t="s">
        <v>27</v>
      </c>
      <c r="B1105" t="s">
        <v>155</v>
      </c>
      <c r="C1105" s="2" t="s">
        <v>158</v>
      </c>
    </row>
    <row r="1106" spans="1:3" x14ac:dyDescent="0.25">
      <c r="A1106" s="2" t="s">
        <v>28</v>
      </c>
      <c r="B1106" t="s">
        <v>148</v>
      </c>
      <c r="C1106" t="b">
        <v>0</v>
      </c>
    </row>
    <row r="1107" spans="1:3" x14ac:dyDescent="0.25">
      <c r="A1107" s="2" t="s">
        <v>28</v>
      </c>
      <c r="B1107" t="s">
        <v>149</v>
      </c>
      <c r="C1107" s="2" t="s">
        <v>260</v>
      </c>
    </row>
    <row r="1108" spans="1:3" x14ac:dyDescent="0.25">
      <c r="A1108" s="2" t="s">
        <v>28</v>
      </c>
      <c r="B1108" t="s">
        <v>154</v>
      </c>
      <c r="C1108" s="2" t="s">
        <v>478</v>
      </c>
    </row>
    <row r="1109" spans="1:3" x14ac:dyDescent="0.25">
      <c r="A1109" s="2" t="s">
        <v>28</v>
      </c>
      <c r="B1109" t="s">
        <v>152</v>
      </c>
      <c r="C1109">
        <v>16.14</v>
      </c>
    </row>
    <row r="1110" spans="1:3" x14ac:dyDescent="0.25">
      <c r="A1110" s="2" t="s">
        <v>28</v>
      </c>
      <c r="B1110" t="s">
        <v>155</v>
      </c>
      <c r="C1110" s="2" t="s">
        <v>513</v>
      </c>
    </row>
    <row r="1111" spans="1:3" x14ac:dyDescent="0.25">
      <c r="A1111" s="2" t="s">
        <v>21</v>
      </c>
      <c r="B1111" t="s">
        <v>172</v>
      </c>
      <c r="C1111" s="2" t="s">
        <v>316</v>
      </c>
    </row>
    <row r="1112" spans="1:3" x14ac:dyDescent="0.25">
      <c r="A1112" s="2" t="s">
        <v>21</v>
      </c>
      <c r="B1112" t="s">
        <v>174</v>
      </c>
      <c r="C1112">
        <v>3</v>
      </c>
    </row>
    <row r="1113" spans="1:3" x14ac:dyDescent="0.25">
      <c r="A1113" s="2" t="s">
        <v>21</v>
      </c>
      <c r="B1113" t="s">
        <v>175</v>
      </c>
      <c r="C1113">
        <v>13</v>
      </c>
    </row>
    <row r="1114" spans="1:3" x14ac:dyDescent="0.25">
      <c r="A1114" s="2" t="s">
        <v>21</v>
      </c>
      <c r="B1114" t="s">
        <v>176</v>
      </c>
      <c r="C1114">
        <v>1</v>
      </c>
    </row>
    <row r="1115" spans="1:3" x14ac:dyDescent="0.25">
      <c r="A1115" s="2" t="s">
        <v>21</v>
      </c>
      <c r="B1115" t="s">
        <v>177</v>
      </c>
      <c r="C1115">
        <v>7039480</v>
      </c>
    </row>
    <row r="1116" spans="1:3" x14ac:dyDescent="0.25">
      <c r="A1116" s="2" t="s">
        <v>21</v>
      </c>
      <c r="B1116" t="s">
        <v>178</v>
      </c>
      <c r="C1116">
        <v>5</v>
      </c>
    </row>
    <row r="1117" spans="1:3" x14ac:dyDescent="0.25">
      <c r="A1117" s="2" t="s">
        <v>21</v>
      </c>
      <c r="B1117" t="s">
        <v>179</v>
      </c>
      <c r="C1117">
        <v>50</v>
      </c>
    </row>
    <row r="1118" spans="1:3" x14ac:dyDescent="0.25">
      <c r="A1118" s="2" t="s">
        <v>21</v>
      </c>
      <c r="B1118" t="s">
        <v>180</v>
      </c>
      <c r="C1118">
        <v>8711167</v>
      </c>
    </row>
    <row r="1119" spans="1:3" x14ac:dyDescent="0.25">
      <c r="A1119" s="2" t="s">
        <v>21</v>
      </c>
      <c r="B1119" t="s">
        <v>181</v>
      </c>
      <c r="C1119">
        <v>2</v>
      </c>
    </row>
    <row r="1120" spans="1:3" x14ac:dyDescent="0.25">
      <c r="A1120" s="2" t="s">
        <v>21</v>
      </c>
      <c r="B1120" t="s">
        <v>182</v>
      </c>
      <c r="C1120">
        <v>8109667</v>
      </c>
    </row>
    <row r="1121" spans="1:3" x14ac:dyDescent="0.25">
      <c r="A1121" s="2" t="s">
        <v>25</v>
      </c>
      <c r="B1121" t="s">
        <v>172</v>
      </c>
      <c r="C1121" s="2" t="s">
        <v>317</v>
      </c>
    </row>
    <row r="1122" spans="1:3" x14ac:dyDescent="0.25">
      <c r="A1122" s="2" t="s">
        <v>25</v>
      </c>
      <c r="B1122" t="s">
        <v>174</v>
      </c>
      <c r="C1122">
        <v>3</v>
      </c>
    </row>
    <row r="1123" spans="1:3" x14ac:dyDescent="0.25">
      <c r="A1123" s="2" t="s">
        <v>25</v>
      </c>
      <c r="B1123" t="s">
        <v>175</v>
      </c>
      <c r="C1123">
        <v>11</v>
      </c>
    </row>
    <row r="1124" spans="1:3" x14ac:dyDescent="0.25">
      <c r="A1124" s="2" t="s">
        <v>25</v>
      </c>
      <c r="B1124" t="s">
        <v>176</v>
      </c>
      <c r="C1124">
        <v>1</v>
      </c>
    </row>
    <row r="1125" spans="1:3" x14ac:dyDescent="0.25">
      <c r="A1125" s="2" t="s">
        <v>25</v>
      </c>
      <c r="B1125" t="s">
        <v>177</v>
      </c>
      <c r="C1125">
        <v>7039480</v>
      </c>
    </row>
    <row r="1126" spans="1:3" x14ac:dyDescent="0.25">
      <c r="A1126" s="2" t="s">
        <v>25</v>
      </c>
      <c r="B1126" t="s">
        <v>178</v>
      </c>
      <c r="C1126">
        <v>5</v>
      </c>
    </row>
    <row r="1127" spans="1:3" x14ac:dyDescent="0.25">
      <c r="A1127" s="2" t="s">
        <v>25</v>
      </c>
      <c r="B1127" t="s">
        <v>179</v>
      </c>
      <c r="C1127">
        <v>50</v>
      </c>
    </row>
    <row r="1128" spans="1:3" x14ac:dyDescent="0.25">
      <c r="A1128" s="2" t="s">
        <v>25</v>
      </c>
      <c r="B1128" t="s">
        <v>180</v>
      </c>
      <c r="C1128">
        <v>8711167</v>
      </c>
    </row>
    <row r="1129" spans="1:3" x14ac:dyDescent="0.25">
      <c r="A1129" s="2" t="s">
        <v>25</v>
      </c>
      <c r="B1129" t="s">
        <v>181</v>
      </c>
      <c r="C1129">
        <v>2</v>
      </c>
    </row>
    <row r="1130" spans="1:3" x14ac:dyDescent="0.25">
      <c r="A1130" s="2" t="s">
        <v>25</v>
      </c>
      <c r="B1130" t="s">
        <v>182</v>
      </c>
      <c r="C1130">
        <v>8109667</v>
      </c>
    </row>
    <row r="1131" spans="1:3" x14ac:dyDescent="0.25">
      <c r="A1131" s="2" t="s">
        <v>26</v>
      </c>
      <c r="B1131" t="s">
        <v>172</v>
      </c>
      <c r="C1131" s="2" t="s">
        <v>318</v>
      </c>
    </row>
    <row r="1132" spans="1:3" x14ac:dyDescent="0.25">
      <c r="A1132" s="2" t="s">
        <v>26</v>
      </c>
      <c r="B1132" t="s">
        <v>174</v>
      </c>
      <c r="C1132">
        <v>3</v>
      </c>
    </row>
    <row r="1133" spans="1:3" x14ac:dyDescent="0.25">
      <c r="A1133" s="2" t="s">
        <v>26</v>
      </c>
      <c r="B1133" t="s">
        <v>175</v>
      </c>
      <c r="C1133">
        <v>12</v>
      </c>
    </row>
    <row r="1134" spans="1:3" x14ac:dyDescent="0.25">
      <c r="A1134" s="2" t="s">
        <v>26</v>
      </c>
      <c r="B1134" t="s">
        <v>176</v>
      </c>
      <c r="C1134">
        <v>1</v>
      </c>
    </row>
    <row r="1135" spans="1:3" x14ac:dyDescent="0.25">
      <c r="A1135" s="2" t="s">
        <v>26</v>
      </c>
      <c r="B1135" t="s">
        <v>177</v>
      </c>
      <c r="C1135">
        <v>7039480</v>
      </c>
    </row>
    <row r="1136" spans="1:3" x14ac:dyDescent="0.25">
      <c r="A1136" s="2" t="s">
        <v>26</v>
      </c>
      <c r="B1136" t="s">
        <v>178</v>
      </c>
      <c r="C1136">
        <v>5</v>
      </c>
    </row>
    <row r="1137" spans="1:14" x14ac:dyDescent="0.25">
      <c r="A1137" s="2" t="s">
        <v>26</v>
      </c>
      <c r="B1137" t="s">
        <v>179</v>
      </c>
      <c r="C1137">
        <v>50</v>
      </c>
    </row>
    <row r="1138" spans="1:14" x14ac:dyDescent="0.25">
      <c r="A1138" s="2" t="s">
        <v>26</v>
      </c>
      <c r="B1138" t="s">
        <v>180</v>
      </c>
      <c r="C1138">
        <v>8711167</v>
      </c>
    </row>
    <row r="1139" spans="1:14" x14ac:dyDescent="0.25">
      <c r="A1139" s="2" t="s">
        <v>26</v>
      </c>
      <c r="B1139" t="s">
        <v>181</v>
      </c>
      <c r="C1139">
        <v>2</v>
      </c>
    </row>
    <row r="1140" spans="1:14" x14ac:dyDescent="0.25">
      <c r="A1140" s="2" t="s">
        <v>26</v>
      </c>
      <c r="B1140" t="s">
        <v>182</v>
      </c>
      <c r="C1140">
        <v>8109667</v>
      </c>
    </row>
    <row r="1141" spans="1:14" x14ac:dyDescent="0.25">
      <c r="A1141" s="2" t="s">
        <v>139</v>
      </c>
      <c r="B1141" t="s">
        <v>183</v>
      </c>
      <c r="C1141" t="b">
        <v>0</v>
      </c>
    </row>
    <row r="1142" spans="1:14" x14ac:dyDescent="0.25">
      <c r="A1142" s="2" t="s">
        <v>139</v>
      </c>
      <c r="B1142" t="s">
        <v>184</v>
      </c>
      <c r="C1142" t="b">
        <v>1</v>
      </c>
    </row>
    <row r="1143" spans="1:14" x14ac:dyDescent="0.25">
      <c r="A1143" s="2" t="s">
        <v>139</v>
      </c>
      <c r="B1143" t="s">
        <v>185</v>
      </c>
      <c r="C1143" t="b">
        <v>1</v>
      </c>
    </row>
    <row r="1144" spans="1:14" x14ac:dyDescent="0.25">
      <c r="A1144" s="2" t="s">
        <v>139</v>
      </c>
      <c r="B1144" t="s">
        <v>186</v>
      </c>
      <c r="C1144">
        <v>0</v>
      </c>
    </row>
    <row r="1145" spans="1:14" x14ac:dyDescent="0.25">
      <c r="A1145" s="2" t="s">
        <v>139</v>
      </c>
      <c r="B1145" t="s">
        <v>187</v>
      </c>
      <c r="C1145">
        <v>1</v>
      </c>
    </row>
    <row r="1146" spans="1:14" x14ac:dyDescent="0.25">
      <c r="A1146" s="2" t="s">
        <v>139</v>
      </c>
      <c r="B1146" t="s">
        <v>188</v>
      </c>
      <c r="C1146">
        <v>1</v>
      </c>
    </row>
    <row r="1147" spans="1:14" x14ac:dyDescent="0.25">
      <c r="A1147" s="2" t="s">
        <v>139</v>
      </c>
      <c r="B1147" t="s">
        <v>192</v>
      </c>
      <c r="C1147">
        <v>100</v>
      </c>
    </row>
    <row r="1148" spans="1:14" x14ac:dyDescent="0.25">
      <c r="A1148" t="s">
        <v>479</v>
      </c>
    </row>
    <row r="1149" spans="1:14" x14ac:dyDescent="0.25">
      <c r="A1149" t="s">
        <v>572</v>
      </c>
    </row>
    <row r="1150" spans="1:14" x14ac:dyDescent="0.25">
      <c r="D1150" t="s">
        <v>14</v>
      </c>
      <c r="E1150" t="s">
        <v>117</v>
      </c>
      <c r="G1150" t="s">
        <v>118</v>
      </c>
      <c r="H1150" t="s">
        <v>118</v>
      </c>
      <c r="J1150" t="s">
        <v>119</v>
      </c>
      <c r="K1150" t="s">
        <v>120</v>
      </c>
      <c r="L1150" t="s">
        <v>120</v>
      </c>
      <c r="M1150" t="s">
        <v>118</v>
      </c>
      <c r="N1150" t="s">
        <v>118</v>
      </c>
    </row>
    <row r="1151" spans="1:14" x14ac:dyDescent="0.25">
      <c r="D1151" t="s">
        <v>11</v>
      </c>
      <c r="E1151" t="s">
        <v>121</v>
      </c>
      <c r="G1151" t="s">
        <v>117</v>
      </c>
      <c r="H1151" t="s">
        <v>118</v>
      </c>
      <c r="J1151" t="s">
        <v>193</v>
      </c>
      <c r="K1151" t="s">
        <v>118</v>
      </c>
      <c r="L1151" t="s">
        <v>134</v>
      </c>
      <c r="M1151" t="s">
        <v>118</v>
      </c>
      <c r="N1151" t="s">
        <v>118</v>
      </c>
    </row>
    <row r="1152" spans="1:14" x14ac:dyDescent="0.25">
      <c r="D1152" t="s">
        <v>33</v>
      </c>
      <c r="E1152" t="s">
        <v>124</v>
      </c>
      <c r="G1152" t="s">
        <v>117</v>
      </c>
      <c r="H1152" t="s">
        <v>118</v>
      </c>
      <c r="J1152" t="s">
        <v>122</v>
      </c>
      <c r="K1152" t="s">
        <v>311</v>
      </c>
      <c r="L1152" t="s">
        <v>311</v>
      </c>
      <c r="M1152" t="s">
        <v>118</v>
      </c>
      <c r="N1152" t="s">
        <v>118</v>
      </c>
    </row>
    <row r="1153" spans="1:14" x14ac:dyDescent="0.25">
      <c r="D1153" t="s">
        <v>19</v>
      </c>
      <c r="E1153" t="s">
        <v>125</v>
      </c>
      <c r="G1153" t="s">
        <v>117</v>
      </c>
      <c r="H1153" t="s">
        <v>118</v>
      </c>
      <c r="J1153" t="s">
        <v>122</v>
      </c>
      <c r="K1153" t="s">
        <v>225</v>
      </c>
      <c r="L1153" t="s">
        <v>225</v>
      </c>
      <c r="M1153" t="s">
        <v>118</v>
      </c>
      <c r="N1153" t="s">
        <v>118</v>
      </c>
    </row>
    <row r="1154" spans="1:14" x14ac:dyDescent="0.25">
      <c r="D1154" t="s">
        <v>20</v>
      </c>
      <c r="E1154" t="s">
        <v>127</v>
      </c>
      <c r="G1154" t="s">
        <v>117</v>
      </c>
      <c r="H1154" t="s">
        <v>118</v>
      </c>
      <c r="J1154" t="s">
        <v>122</v>
      </c>
      <c r="K1154" t="s">
        <v>298</v>
      </c>
      <c r="L1154" t="s">
        <v>298</v>
      </c>
      <c r="M1154" t="s">
        <v>118</v>
      </c>
      <c r="N1154" t="s">
        <v>118</v>
      </c>
    </row>
    <row r="1155" spans="1:14" x14ac:dyDescent="0.25">
      <c r="D1155" t="s">
        <v>21</v>
      </c>
      <c r="E1155" t="s">
        <v>129</v>
      </c>
      <c r="G1155" t="s">
        <v>117</v>
      </c>
      <c r="H1155" t="s">
        <v>118</v>
      </c>
      <c r="J1155" t="s">
        <v>122</v>
      </c>
      <c r="K1155" t="s">
        <v>311</v>
      </c>
      <c r="L1155" t="s">
        <v>311</v>
      </c>
      <c r="M1155" t="s">
        <v>118</v>
      </c>
      <c r="N1155" t="s">
        <v>118</v>
      </c>
    </row>
    <row r="1156" spans="1:14" x14ac:dyDescent="0.25">
      <c r="D1156" t="s">
        <v>34</v>
      </c>
      <c r="E1156" t="s">
        <v>130</v>
      </c>
      <c r="G1156" t="s">
        <v>117</v>
      </c>
      <c r="H1156" t="s">
        <v>118</v>
      </c>
      <c r="J1156" t="s">
        <v>122</v>
      </c>
      <c r="K1156" t="s">
        <v>225</v>
      </c>
      <c r="L1156" t="s">
        <v>225</v>
      </c>
      <c r="M1156" t="s">
        <v>118</v>
      </c>
      <c r="N1156" t="s">
        <v>118</v>
      </c>
    </row>
    <row r="1157" spans="1:14" x14ac:dyDescent="0.25">
      <c r="D1157" t="s">
        <v>35</v>
      </c>
      <c r="E1157" t="s">
        <v>131</v>
      </c>
      <c r="G1157" t="s">
        <v>117</v>
      </c>
      <c r="H1157" t="s">
        <v>118</v>
      </c>
      <c r="J1157" t="s">
        <v>122</v>
      </c>
      <c r="K1157" t="s">
        <v>225</v>
      </c>
      <c r="L1157" t="s">
        <v>225</v>
      </c>
      <c r="M1157" t="s">
        <v>118</v>
      </c>
      <c r="N1157" t="s">
        <v>118</v>
      </c>
    </row>
    <row r="1158" spans="1:14" x14ac:dyDescent="0.25">
      <c r="D1158" t="s">
        <v>36</v>
      </c>
      <c r="E1158" t="s">
        <v>132</v>
      </c>
      <c r="G1158" t="s">
        <v>117</v>
      </c>
      <c r="H1158" t="s">
        <v>118</v>
      </c>
      <c r="J1158" t="s">
        <v>122</v>
      </c>
      <c r="K1158" t="s">
        <v>573</v>
      </c>
      <c r="L1158" t="s">
        <v>573</v>
      </c>
      <c r="M1158" t="s">
        <v>118</v>
      </c>
      <c r="N1158" t="s">
        <v>118</v>
      </c>
    </row>
    <row r="1159" spans="1:14" x14ac:dyDescent="0.25">
      <c r="D1159" t="s">
        <v>27</v>
      </c>
      <c r="E1159" t="s">
        <v>134</v>
      </c>
      <c r="G1159" t="s">
        <v>117</v>
      </c>
      <c r="H1159" t="s">
        <v>118</v>
      </c>
      <c r="J1159" t="s">
        <v>122</v>
      </c>
      <c r="K1159" t="s">
        <v>303</v>
      </c>
      <c r="L1159" t="s">
        <v>303</v>
      </c>
      <c r="M1159" t="s">
        <v>118</v>
      </c>
      <c r="N1159" t="s">
        <v>118</v>
      </c>
    </row>
    <row r="1160" spans="1:14" x14ac:dyDescent="0.25">
      <c r="D1160" t="s">
        <v>28</v>
      </c>
      <c r="E1160" t="s">
        <v>135</v>
      </c>
      <c r="G1160" t="s">
        <v>117</v>
      </c>
      <c r="H1160" t="s">
        <v>118</v>
      </c>
      <c r="J1160" t="s">
        <v>122</v>
      </c>
      <c r="K1160" t="s">
        <v>297</v>
      </c>
      <c r="L1160" t="s">
        <v>297</v>
      </c>
      <c r="M1160" t="s">
        <v>118</v>
      </c>
      <c r="N1160" t="s">
        <v>118</v>
      </c>
    </row>
    <row r="1161" spans="1:14" x14ac:dyDescent="0.25">
      <c r="A1161" t="s">
        <v>574</v>
      </c>
    </row>
    <row r="1162" spans="1:14" x14ac:dyDescent="0.25">
      <c r="A1162" t="s">
        <v>343</v>
      </c>
    </row>
    <row r="1163" spans="1:14" x14ac:dyDescent="0.25">
      <c r="A1163" t="s">
        <v>344</v>
      </c>
      <c r="B1163" t="s">
        <v>345</v>
      </c>
      <c r="C1163" t="s">
        <v>346</v>
      </c>
      <c r="D1163" t="s">
        <v>347</v>
      </c>
      <c r="E1163" t="s">
        <v>328</v>
      </c>
      <c r="F1163" t="s">
        <v>348</v>
      </c>
    </row>
    <row r="1164" spans="1:14" x14ac:dyDescent="0.25">
      <c r="A1164" t="s">
        <v>349</v>
      </c>
    </row>
    <row r="1165" spans="1:14" x14ac:dyDescent="0.25">
      <c r="A1165" t="s">
        <v>439</v>
      </c>
    </row>
    <row r="1166" spans="1:14" x14ac:dyDescent="0.25">
      <c r="A1166" s="2" t="s">
        <v>139</v>
      </c>
      <c r="B1166" t="s">
        <v>140</v>
      </c>
      <c r="C1166" s="2" t="s">
        <v>92</v>
      </c>
    </row>
    <row r="1167" spans="1:14" x14ac:dyDescent="0.25">
      <c r="A1167" s="2" t="s">
        <v>139</v>
      </c>
      <c r="B1167" t="s">
        <v>141</v>
      </c>
      <c r="C1167" t="b">
        <v>0</v>
      </c>
    </row>
    <row r="1168" spans="1:14" x14ac:dyDescent="0.25">
      <c r="A1168" s="2" t="s">
        <v>139</v>
      </c>
      <c r="B1168" t="s">
        <v>142</v>
      </c>
      <c r="C1168" s="2" t="s">
        <v>143</v>
      </c>
    </row>
    <row r="1169" spans="1:3" x14ac:dyDescent="0.25">
      <c r="A1169" s="2" t="s">
        <v>139</v>
      </c>
      <c r="B1169" t="s">
        <v>144</v>
      </c>
      <c r="C1169" t="b">
        <v>0</v>
      </c>
    </row>
    <row r="1170" spans="1:3" x14ac:dyDescent="0.25">
      <c r="A1170" s="2" t="s">
        <v>139</v>
      </c>
      <c r="B1170" t="s">
        <v>145</v>
      </c>
      <c r="C1170" t="b">
        <v>0</v>
      </c>
    </row>
    <row r="1171" spans="1:3" x14ac:dyDescent="0.25">
      <c r="A1171" s="2" t="s">
        <v>139</v>
      </c>
      <c r="B1171" t="s">
        <v>146</v>
      </c>
      <c r="C1171" t="b">
        <v>0</v>
      </c>
    </row>
    <row r="1172" spans="1:3" x14ac:dyDescent="0.25">
      <c r="A1172" s="2" t="s">
        <v>139</v>
      </c>
      <c r="B1172" t="s">
        <v>147</v>
      </c>
      <c r="C1172" t="b">
        <v>0</v>
      </c>
    </row>
    <row r="1173" spans="1:3" x14ac:dyDescent="0.25">
      <c r="A1173" s="2" t="s">
        <v>9</v>
      </c>
      <c r="B1173" t="s">
        <v>148</v>
      </c>
      <c r="C1173" t="b">
        <v>1</v>
      </c>
    </row>
    <row r="1174" spans="1:3" x14ac:dyDescent="0.25">
      <c r="A1174" s="2" t="s">
        <v>9</v>
      </c>
      <c r="B1174" t="s">
        <v>149</v>
      </c>
      <c r="C1174" s="2" t="s">
        <v>150</v>
      </c>
    </row>
    <row r="1175" spans="1:3" x14ac:dyDescent="0.25">
      <c r="A1175" s="2" t="s">
        <v>9</v>
      </c>
      <c r="B1175" t="s">
        <v>155</v>
      </c>
      <c r="C1175" s="2" t="s">
        <v>513</v>
      </c>
    </row>
    <row r="1176" spans="1:3" x14ac:dyDescent="0.25">
      <c r="A1176" s="2" t="s">
        <v>10</v>
      </c>
      <c r="B1176" t="s">
        <v>148</v>
      </c>
      <c r="C1176" t="b">
        <v>0</v>
      </c>
    </row>
    <row r="1177" spans="1:3" x14ac:dyDescent="0.25">
      <c r="A1177" s="2" t="s">
        <v>10</v>
      </c>
      <c r="B1177" t="s">
        <v>149</v>
      </c>
      <c r="C1177" s="2" t="s">
        <v>151</v>
      </c>
    </row>
    <row r="1178" spans="1:3" x14ac:dyDescent="0.25">
      <c r="A1178" s="2" t="s">
        <v>10</v>
      </c>
      <c r="B1178" t="s">
        <v>152</v>
      </c>
      <c r="C1178">
        <v>20.29</v>
      </c>
    </row>
    <row r="1179" spans="1:3" x14ac:dyDescent="0.25">
      <c r="A1179" s="2" t="s">
        <v>10</v>
      </c>
      <c r="B1179" t="s">
        <v>155</v>
      </c>
      <c r="C1179" s="2" t="s">
        <v>513</v>
      </c>
    </row>
    <row r="1180" spans="1:3" x14ac:dyDescent="0.25">
      <c r="A1180" s="2" t="s">
        <v>11</v>
      </c>
      <c r="B1180" t="s">
        <v>148</v>
      </c>
      <c r="C1180" t="b">
        <v>0</v>
      </c>
    </row>
    <row r="1181" spans="1:3" x14ac:dyDescent="0.25">
      <c r="A1181" s="2" t="s">
        <v>11</v>
      </c>
      <c r="B1181" t="s">
        <v>149</v>
      </c>
      <c r="C1181" s="2" t="s">
        <v>153</v>
      </c>
    </row>
    <row r="1182" spans="1:3" x14ac:dyDescent="0.25">
      <c r="A1182" s="2" t="s">
        <v>11</v>
      </c>
      <c r="B1182" t="s">
        <v>154</v>
      </c>
      <c r="C1182" s="2" t="s">
        <v>440</v>
      </c>
    </row>
    <row r="1183" spans="1:3" x14ac:dyDescent="0.25">
      <c r="A1183" s="2" t="s">
        <v>11</v>
      </c>
      <c r="B1183" t="s">
        <v>152</v>
      </c>
      <c r="C1183">
        <v>10.43</v>
      </c>
    </row>
    <row r="1184" spans="1:3" x14ac:dyDescent="0.25">
      <c r="A1184" s="2" t="s">
        <v>11</v>
      </c>
      <c r="B1184" t="s">
        <v>155</v>
      </c>
      <c r="C1184" s="2" t="s">
        <v>156</v>
      </c>
    </row>
    <row r="1185" spans="1:3" x14ac:dyDescent="0.25">
      <c r="A1185" s="2" t="s">
        <v>12</v>
      </c>
      <c r="B1185" t="s">
        <v>148</v>
      </c>
      <c r="C1185" t="b">
        <v>0</v>
      </c>
    </row>
    <row r="1186" spans="1:3" x14ac:dyDescent="0.25">
      <c r="A1186" s="2" t="s">
        <v>12</v>
      </c>
      <c r="B1186" t="s">
        <v>149</v>
      </c>
      <c r="C1186" s="2" t="s">
        <v>157</v>
      </c>
    </row>
    <row r="1187" spans="1:3" x14ac:dyDescent="0.25">
      <c r="A1187" s="2" t="s">
        <v>12</v>
      </c>
      <c r="B1187" t="s">
        <v>154</v>
      </c>
      <c r="C1187" s="2" t="s">
        <v>441</v>
      </c>
    </row>
    <row r="1188" spans="1:3" x14ac:dyDescent="0.25">
      <c r="A1188" s="2" t="s">
        <v>12</v>
      </c>
      <c r="B1188" t="s">
        <v>152</v>
      </c>
      <c r="C1188">
        <v>8.7100000000000009</v>
      </c>
    </row>
    <row r="1189" spans="1:3" x14ac:dyDescent="0.25">
      <c r="A1189" s="2" t="s">
        <v>12</v>
      </c>
      <c r="B1189" t="s">
        <v>155</v>
      </c>
      <c r="C1189" s="2" t="s">
        <v>158</v>
      </c>
    </row>
    <row r="1190" spans="1:3" x14ac:dyDescent="0.25">
      <c r="A1190" s="2" t="s">
        <v>13</v>
      </c>
      <c r="B1190" t="s">
        <v>148</v>
      </c>
      <c r="C1190" t="b">
        <v>0</v>
      </c>
    </row>
    <row r="1191" spans="1:3" x14ac:dyDescent="0.25">
      <c r="A1191" s="2" t="s">
        <v>13</v>
      </c>
      <c r="B1191" t="s">
        <v>149</v>
      </c>
      <c r="C1191" s="2" t="s">
        <v>159</v>
      </c>
    </row>
    <row r="1192" spans="1:3" x14ac:dyDescent="0.25">
      <c r="A1192" s="2" t="s">
        <v>13</v>
      </c>
      <c r="B1192" t="s">
        <v>154</v>
      </c>
      <c r="C1192" s="2" t="s">
        <v>442</v>
      </c>
    </row>
    <row r="1193" spans="1:3" x14ac:dyDescent="0.25">
      <c r="A1193" s="2" t="s">
        <v>13</v>
      </c>
      <c r="B1193" t="s">
        <v>152</v>
      </c>
      <c r="C1193">
        <v>20.29</v>
      </c>
    </row>
    <row r="1194" spans="1:3" x14ac:dyDescent="0.25">
      <c r="A1194" s="2" t="s">
        <v>13</v>
      </c>
      <c r="B1194" t="s">
        <v>155</v>
      </c>
      <c r="C1194" s="2" t="s">
        <v>513</v>
      </c>
    </row>
    <row r="1195" spans="1:3" x14ac:dyDescent="0.25">
      <c r="A1195" s="2" t="s">
        <v>14</v>
      </c>
      <c r="B1195" t="s">
        <v>148</v>
      </c>
      <c r="C1195" t="b">
        <v>0</v>
      </c>
    </row>
    <row r="1196" spans="1:3" x14ac:dyDescent="0.25">
      <c r="A1196" s="2" t="s">
        <v>14</v>
      </c>
      <c r="B1196" t="s">
        <v>149</v>
      </c>
      <c r="C1196" s="2" t="s">
        <v>161</v>
      </c>
    </row>
    <row r="1197" spans="1:3" x14ac:dyDescent="0.25">
      <c r="A1197" s="2" t="s">
        <v>14</v>
      </c>
      <c r="B1197" t="s">
        <v>154</v>
      </c>
      <c r="C1197" s="2" t="s">
        <v>443</v>
      </c>
    </row>
    <row r="1198" spans="1:3" x14ac:dyDescent="0.25">
      <c r="A1198" s="2" t="s">
        <v>14</v>
      </c>
      <c r="B1198" t="s">
        <v>152</v>
      </c>
      <c r="C1198">
        <v>6.86</v>
      </c>
    </row>
    <row r="1199" spans="1:3" x14ac:dyDescent="0.25">
      <c r="A1199" s="2" t="s">
        <v>14</v>
      </c>
      <c r="B1199" t="s">
        <v>155</v>
      </c>
      <c r="C1199" s="2" t="s">
        <v>513</v>
      </c>
    </row>
    <row r="1200" spans="1:3" x14ac:dyDescent="0.25">
      <c r="A1200" s="2" t="s">
        <v>15</v>
      </c>
      <c r="B1200" t="s">
        <v>148</v>
      </c>
      <c r="C1200" t="b">
        <v>0</v>
      </c>
    </row>
    <row r="1201" spans="1:3" x14ac:dyDescent="0.25">
      <c r="A1201" s="2" t="s">
        <v>15</v>
      </c>
      <c r="B1201" t="s">
        <v>149</v>
      </c>
      <c r="C1201" s="2" t="s">
        <v>163</v>
      </c>
    </row>
    <row r="1202" spans="1:3" x14ac:dyDescent="0.25">
      <c r="A1202" s="2" t="s">
        <v>15</v>
      </c>
      <c r="B1202" t="s">
        <v>154</v>
      </c>
      <c r="C1202" s="2" t="s">
        <v>444</v>
      </c>
    </row>
    <row r="1203" spans="1:3" x14ac:dyDescent="0.25">
      <c r="A1203" s="2" t="s">
        <v>15</v>
      </c>
      <c r="B1203" t="s">
        <v>152</v>
      </c>
      <c r="C1203">
        <v>13.14</v>
      </c>
    </row>
    <row r="1204" spans="1:3" x14ac:dyDescent="0.25">
      <c r="A1204" s="2" t="s">
        <v>15</v>
      </c>
      <c r="B1204" t="s">
        <v>155</v>
      </c>
      <c r="C1204" s="2" t="s">
        <v>513</v>
      </c>
    </row>
    <row r="1205" spans="1:3" x14ac:dyDescent="0.25">
      <c r="A1205" s="2" t="s">
        <v>16</v>
      </c>
      <c r="B1205" t="s">
        <v>148</v>
      </c>
      <c r="C1205" t="b">
        <v>0</v>
      </c>
    </row>
    <row r="1206" spans="1:3" x14ac:dyDescent="0.25">
      <c r="A1206" s="2" t="s">
        <v>16</v>
      </c>
      <c r="B1206" t="s">
        <v>149</v>
      </c>
      <c r="C1206" s="2" t="s">
        <v>165</v>
      </c>
    </row>
    <row r="1207" spans="1:3" x14ac:dyDescent="0.25">
      <c r="A1207" s="2" t="s">
        <v>16</v>
      </c>
      <c r="B1207" t="s">
        <v>154</v>
      </c>
      <c r="C1207" s="2" t="s">
        <v>445</v>
      </c>
    </row>
    <row r="1208" spans="1:3" x14ac:dyDescent="0.25">
      <c r="A1208" s="2" t="s">
        <v>16</v>
      </c>
      <c r="B1208" t="s">
        <v>152</v>
      </c>
      <c r="C1208">
        <v>9.7100000000000009</v>
      </c>
    </row>
    <row r="1209" spans="1:3" x14ac:dyDescent="0.25">
      <c r="A1209" s="2" t="s">
        <v>16</v>
      </c>
      <c r="B1209" t="s">
        <v>155</v>
      </c>
      <c r="C1209" s="2" t="s">
        <v>156</v>
      </c>
    </row>
    <row r="1210" spans="1:3" x14ac:dyDescent="0.25">
      <c r="A1210" s="2" t="s">
        <v>17</v>
      </c>
      <c r="B1210" t="s">
        <v>148</v>
      </c>
      <c r="C1210" t="b">
        <v>0</v>
      </c>
    </row>
    <row r="1211" spans="1:3" x14ac:dyDescent="0.25">
      <c r="A1211" s="2" t="s">
        <v>17</v>
      </c>
      <c r="B1211" t="s">
        <v>149</v>
      </c>
      <c r="C1211" s="2" t="s">
        <v>166</v>
      </c>
    </row>
    <row r="1212" spans="1:3" x14ac:dyDescent="0.25">
      <c r="A1212" s="2" t="s">
        <v>17</v>
      </c>
      <c r="B1212" t="s">
        <v>154</v>
      </c>
      <c r="C1212" s="2" t="s">
        <v>446</v>
      </c>
    </row>
    <row r="1213" spans="1:3" x14ac:dyDescent="0.25">
      <c r="A1213" s="2" t="s">
        <v>17</v>
      </c>
      <c r="B1213" t="s">
        <v>152</v>
      </c>
      <c r="C1213">
        <v>5.43</v>
      </c>
    </row>
    <row r="1214" spans="1:3" x14ac:dyDescent="0.25">
      <c r="A1214" s="2" t="s">
        <v>17</v>
      </c>
      <c r="B1214" t="s">
        <v>155</v>
      </c>
      <c r="C1214" s="2" t="s">
        <v>513</v>
      </c>
    </row>
    <row r="1215" spans="1:3" x14ac:dyDescent="0.25">
      <c r="A1215" s="2" t="s">
        <v>18</v>
      </c>
      <c r="B1215" t="s">
        <v>148</v>
      </c>
      <c r="C1215" t="b">
        <v>0</v>
      </c>
    </row>
    <row r="1216" spans="1:3" x14ac:dyDescent="0.25">
      <c r="A1216" s="2" t="s">
        <v>18</v>
      </c>
      <c r="B1216" t="s">
        <v>149</v>
      </c>
      <c r="C1216" s="2" t="s">
        <v>167</v>
      </c>
    </row>
    <row r="1217" spans="1:3" x14ac:dyDescent="0.25">
      <c r="A1217" s="2" t="s">
        <v>18</v>
      </c>
      <c r="B1217" t="s">
        <v>154</v>
      </c>
      <c r="C1217" s="2" t="s">
        <v>447</v>
      </c>
    </row>
    <row r="1218" spans="1:3" x14ac:dyDescent="0.25">
      <c r="A1218" s="2" t="s">
        <v>18</v>
      </c>
      <c r="B1218" t="s">
        <v>152</v>
      </c>
      <c r="C1218">
        <v>4.57</v>
      </c>
    </row>
    <row r="1219" spans="1:3" x14ac:dyDescent="0.25">
      <c r="A1219" s="2" t="s">
        <v>18</v>
      </c>
      <c r="B1219" t="s">
        <v>155</v>
      </c>
      <c r="C1219" s="2" t="s">
        <v>513</v>
      </c>
    </row>
    <row r="1220" spans="1:3" x14ac:dyDescent="0.25">
      <c r="A1220" s="2" t="s">
        <v>19</v>
      </c>
      <c r="B1220" t="s">
        <v>148</v>
      </c>
      <c r="C1220" t="b">
        <v>0</v>
      </c>
    </row>
    <row r="1221" spans="1:3" x14ac:dyDescent="0.25">
      <c r="A1221" s="2" t="s">
        <v>19</v>
      </c>
      <c r="B1221" t="s">
        <v>149</v>
      </c>
      <c r="C1221" s="2" t="s">
        <v>168</v>
      </c>
    </row>
    <row r="1222" spans="1:3" x14ac:dyDescent="0.25">
      <c r="A1222" s="2" t="s">
        <v>19</v>
      </c>
      <c r="B1222" t="s">
        <v>154</v>
      </c>
      <c r="C1222" s="2" t="s">
        <v>448</v>
      </c>
    </row>
    <row r="1223" spans="1:3" x14ac:dyDescent="0.25">
      <c r="A1223" s="2" t="s">
        <v>19</v>
      </c>
      <c r="B1223" t="s">
        <v>152</v>
      </c>
      <c r="C1223">
        <v>5.86</v>
      </c>
    </row>
    <row r="1224" spans="1:3" x14ac:dyDescent="0.25">
      <c r="A1224" s="2" t="s">
        <v>19</v>
      </c>
      <c r="B1224" t="s">
        <v>155</v>
      </c>
      <c r="C1224" s="2" t="s">
        <v>160</v>
      </c>
    </row>
    <row r="1225" spans="1:3" x14ac:dyDescent="0.25">
      <c r="A1225" s="2" t="s">
        <v>20</v>
      </c>
      <c r="B1225" t="s">
        <v>148</v>
      </c>
      <c r="C1225" t="b">
        <v>0</v>
      </c>
    </row>
    <row r="1226" spans="1:3" x14ac:dyDescent="0.25">
      <c r="A1226" s="2" t="s">
        <v>20</v>
      </c>
      <c r="B1226" t="s">
        <v>149</v>
      </c>
      <c r="C1226" s="2" t="s">
        <v>170</v>
      </c>
    </row>
    <row r="1227" spans="1:3" x14ac:dyDescent="0.25">
      <c r="A1227" s="2" t="s">
        <v>20</v>
      </c>
      <c r="B1227" t="s">
        <v>154</v>
      </c>
      <c r="C1227" s="2" t="s">
        <v>449</v>
      </c>
    </row>
    <row r="1228" spans="1:3" x14ac:dyDescent="0.25">
      <c r="A1228" s="2" t="s">
        <v>20</v>
      </c>
      <c r="B1228" t="s">
        <v>152</v>
      </c>
      <c r="C1228">
        <v>6.86</v>
      </c>
    </row>
    <row r="1229" spans="1:3" x14ac:dyDescent="0.25">
      <c r="A1229" s="2" t="s">
        <v>20</v>
      </c>
      <c r="B1229" t="s">
        <v>155</v>
      </c>
      <c r="C1229" s="2" t="s">
        <v>162</v>
      </c>
    </row>
    <row r="1230" spans="1:3" x14ac:dyDescent="0.25">
      <c r="A1230" s="2" t="s">
        <v>21</v>
      </c>
      <c r="B1230" t="s">
        <v>148</v>
      </c>
      <c r="C1230" t="b">
        <v>0</v>
      </c>
    </row>
    <row r="1231" spans="1:3" x14ac:dyDescent="0.25">
      <c r="A1231" s="2" t="s">
        <v>21</v>
      </c>
      <c r="B1231" t="s">
        <v>149</v>
      </c>
      <c r="C1231" s="2" t="s">
        <v>171</v>
      </c>
    </row>
    <row r="1232" spans="1:3" x14ac:dyDescent="0.25">
      <c r="A1232" s="2" t="s">
        <v>21</v>
      </c>
      <c r="B1232" t="s">
        <v>154</v>
      </c>
      <c r="C1232" s="2" t="s">
        <v>450</v>
      </c>
    </row>
    <row r="1233" spans="1:3" x14ac:dyDescent="0.25">
      <c r="A1233" s="2" t="s">
        <v>21</v>
      </c>
      <c r="B1233" t="s">
        <v>152</v>
      </c>
      <c r="C1233">
        <v>13.86</v>
      </c>
    </row>
    <row r="1234" spans="1:3" x14ac:dyDescent="0.25">
      <c r="A1234" s="2" t="s">
        <v>21</v>
      </c>
      <c r="B1234" t="s">
        <v>155</v>
      </c>
      <c r="C1234" s="2" t="s">
        <v>164</v>
      </c>
    </row>
    <row r="1235" spans="1:3" x14ac:dyDescent="0.25">
      <c r="A1235" s="2" t="s">
        <v>22</v>
      </c>
      <c r="B1235" t="s">
        <v>148</v>
      </c>
      <c r="C1235" t="b">
        <v>0</v>
      </c>
    </row>
    <row r="1236" spans="1:3" x14ac:dyDescent="0.25">
      <c r="A1236" s="2" t="s">
        <v>22</v>
      </c>
      <c r="B1236" t="s">
        <v>149</v>
      </c>
      <c r="C1236" s="2" t="s">
        <v>253</v>
      </c>
    </row>
    <row r="1237" spans="1:3" x14ac:dyDescent="0.25">
      <c r="A1237" s="2" t="s">
        <v>22</v>
      </c>
      <c r="B1237" t="s">
        <v>154</v>
      </c>
      <c r="C1237" s="2" t="s">
        <v>451</v>
      </c>
    </row>
    <row r="1238" spans="1:3" x14ac:dyDescent="0.25">
      <c r="A1238" s="2" t="s">
        <v>22</v>
      </c>
      <c r="B1238" t="s">
        <v>152</v>
      </c>
      <c r="C1238">
        <v>5.86</v>
      </c>
    </row>
    <row r="1239" spans="1:3" x14ac:dyDescent="0.25">
      <c r="A1239" s="2" t="s">
        <v>22</v>
      </c>
      <c r="B1239" t="s">
        <v>155</v>
      </c>
      <c r="C1239" s="2" t="s">
        <v>160</v>
      </c>
    </row>
    <row r="1240" spans="1:3" x14ac:dyDescent="0.25">
      <c r="A1240" s="2" t="s">
        <v>23</v>
      </c>
      <c r="B1240" t="s">
        <v>148</v>
      </c>
      <c r="C1240" t="b">
        <v>0</v>
      </c>
    </row>
    <row r="1241" spans="1:3" x14ac:dyDescent="0.25">
      <c r="A1241" s="2" t="s">
        <v>23</v>
      </c>
      <c r="B1241" t="s">
        <v>149</v>
      </c>
      <c r="C1241" s="2" t="s">
        <v>254</v>
      </c>
    </row>
    <row r="1242" spans="1:3" x14ac:dyDescent="0.25">
      <c r="A1242" s="2" t="s">
        <v>23</v>
      </c>
      <c r="B1242" t="s">
        <v>154</v>
      </c>
      <c r="C1242" s="2" t="s">
        <v>452</v>
      </c>
    </row>
    <row r="1243" spans="1:3" x14ac:dyDescent="0.25">
      <c r="A1243" s="2" t="s">
        <v>23</v>
      </c>
      <c r="B1243" t="s">
        <v>152</v>
      </c>
      <c r="C1243">
        <v>5.86</v>
      </c>
    </row>
    <row r="1244" spans="1:3" x14ac:dyDescent="0.25">
      <c r="A1244" s="2" t="s">
        <v>23</v>
      </c>
      <c r="B1244" t="s">
        <v>155</v>
      </c>
      <c r="C1244" s="2" t="s">
        <v>160</v>
      </c>
    </row>
    <row r="1245" spans="1:3" x14ac:dyDescent="0.25">
      <c r="A1245" s="2" t="s">
        <v>24</v>
      </c>
      <c r="B1245" t="s">
        <v>148</v>
      </c>
      <c r="C1245" t="b">
        <v>0</v>
      </c>
    </row>
    <row r="1246" spans="1:3" x14ac:dyDescent="0.25">
      <c r="A1246" s="2" t="s">
        <v>24</v>
      </c>
      <c r="B1246" t="s">
        <v>149</v>
      </c>
      <c r="C1246" s="2" t="s">
        <v>255</v>
      </c>
    </row>
    <row r="1247" spans="1:3" x14ac:dyDescent="0.25">
      <c r="A1247" s="2" t="s">
        <v>24</v>
      </c>
      <c r="B1247" t="s">
        <v>154</v>
      </c>
      <c r="C1247" s="2" t="s">
        <v>453</v>
      </c>
    </row>
    <row r="1248" spans="1:3" x14ac:dyDescent="0.25">
      <c r="A1248" s="2" t="s">
        <v>24</v>
      </c>
      <c r="B1248" t="s">
        <v>152</v>
      </c>
      <c r="C1248">
        <v>5.86</v>
      </c>
    </row>
    <row r="1249" spans="1:3" x14ac:dyDescent="0.25">
      <c r="A1249" s="2" t="s">
        <v>24</v>
      </c>
      <c r="B1249" t="s">
        <v>155</v>
      </c>
      <c r="C1249" s="2" t="s">
        <v>160</v>
      </c>
    </row>
    <row r="1250" spans="1:3" x14ac:dyDescent="0.25">
      <c r="A1250" s="2" t="s">
        <v>25</v>
      </c>
      <c r="B1250" t="s">
        <v>148</v>
      </c>
      <c r="C1250" t="b">
        <v>0</v>
      </c>
    </row>
    <row r="1251" spans="1:3" x14ac:dyDescent="0.25">
      <c r="A1251" s="2" t="s">
        <v>25</v>
      </c>
      <c r="B1251" t="s">
        <v>149</v>
      </c>
      <c r="C1251" s="2" t="s">
        <v>256</v>
      </c>
    </row>
    <row r="1252" spans="1:3" x14ac:dyDescent="0.25">
      <c r="A1252" s="2" t="s">
        <v>25</v>
      </c>
      <c r="B1252" t="s">
        <v>154</v>
      </c>
      <c r="C1252" s="2" t="s">
        <v>454</v>
      </c>
    </row>
    <row r="1253" spans="1:3" x14ac:dyDescent="0.25">
      <c r="A1253" s="2" t="s">
        <v>25</v>
      </c>
      <c r="B1253" t="s">
        <v>152</v>
      </c>
      <c r="C1253">
        <v>7.29</v>
      </c>
    </row>
    <row r="1254" spans="1:3" x14ac:dyDescent="0.25">
      <c r="A1254" s="2" t="s">
        <v>25</v>
      </c>
      <c r="B1254" t="s">
        <v>155</v>
      </c>
      <c r="C1254" s="2" t="s">
        <v>169</v>
      </c>
    </row>
    <row r="1255" spans="1:3" x14ac:dyDescent="0.25">
      <c r="A1255" s="2" t="s">
        <v>26</v>
      </c>
      <c r="B1255" t="s">
        <v>148</v>
      </c>
      <c r="C1255" t="b">
        <v>0</v>
      </c>
    </row>
    <row r="1256" spans="1:3" x14ac:dyDescent="0.25">
      <c r="A1256" s="2" t="s">
        <v>26</v>
      </c>
      <c r="B1256" t="s">
        <v>149</v>
      </c>
      <c r="C1256" s="2" t="s">
        <v>257</v>
      </c>
    </row>
    <row r="1257" spans="1:3" x14ac:dyDescent="0.25">
      <c r="A1257" s="2" t="s">
        <v>26</v>
      </c>
      <c r="B1257" t="s">
        <v>154</v>
      </c>
      <c r="C1257" s="2" t="s">
        <v>455</v>
      </c>
    </row>
    <row r="1258" spans="1:3" x14ac:dyDescent="0.25">
      <c r="A1258" s="2" t="s">
        <v>26</v>
      </c>
      <c r="B1258" t="s">
        <v>152</v>
      </c>
      <c r="C1258">
        <v>7.57</v>
      </c>
    </row>
    <row r="1259" spans="1:3" x14ac:dyDescent="0.25">
      <c r="A1259" s="2" t="s">
        <v>26</v>
      </c>
      <c r="B1259" t="s">
        <v>155</v>
      </c>
      <c r="C1259" s="2" t="s">
        <v>169</v>
      </c>
    </row>
    <row r="1260" spans="1:3" x14ac:dyDescent="0.25">
      <c r="A1260" s="2" t="s">
        <v>27</v>
      </c>
      <c r="B1260" t="s">
        <v>148</v>
      </c>
      <c r="C1260" t="b">
        <v>0</v>
      </c>
    </row>
    <row r="1261" spans="1:3" x14ac:dyDescent="0.25">
      <c r="A1261" s="2" t="s">
        <v>27</v>
      </c>
      <c r="B1261" t="s">
        <v>149</v>
      </c>
      <c r="C1261" s="2" t="s">
        <v>259</v>
      </c>
    </row>
    <row r="1262" spans="1:3" x14ac:dyDescent="0.25">
      <c r="A1262" s="2" t="s">
        <v>27</v>
      </c>
      <c r="B1262" t="s">
        <v>154</v>
      </c>
      <c r="C1262" s="2" t="s">
        <v>456</v>
      </c>
    </row>
    <row r="1263" spans="1:3" x14ac:dyDescent="0.25">
      <c r="A1263" s="2" t="s">
        <v>27</v>
      </c>
      <c r="B1263" t="s">
        <v>152</v>
      </c>
      <c r="C1263">
        <v>20.71</v>
      </c>
    </row>
    <row r="1264" spans="1:3" x14ac:dyDescent="0.25">
      <c r="A1264" s="2" t="s">
        <v>27</v>
      </c>
      <c r="B1264" t="s">
        <v>155</v>
      </c>
      <c r="C1264" s="2" t="s">
        <v>158</v>
      </c>
    </row>
    <row r="1265" spans="1:3" x14ac:dyDescent="0.25">
      <c r="A1265" s="2" t="s">
        <v>28</v>
      </c>
      <c r="B1265" t="s">
        <v>148</v>
      </c>
      <c r="C1265" t="b">
        <v>0</v>
      </c>
    </row>
    <row r="1266" spans="1:3" x14ac:dyDescent="0.25">
      <c r="A1266" s="2" t="s">
        <v>28</v>
      </c>
      <c r="B1266" t="s">
        <v>149</v>
      </c>
      <c r="C1266" s="2" t="s">
        <v>260</v>
      </c>
    </row>
    <row r="1267" spans="1:3" x14ac:dyDescent="0.25">
      <c r="A1267" s="2" t="s">
        <v>28</v>
      </c>
      <c r="B1267" t="s">
        <v>154</v>
      </c>
      <c r="C1267" s="2" t="s">
        <v>457</v>
      </c>
    </row>
    <row r="1268" spans="1:3" x14ac:dyDescent="0.25">
      <c r="A1268" s="2" t="s">
        <v>28</v>
      </c>
      <c r="B1268" t="s">
        <v>152</v>
      </c>
      <c r="C1268">
        <v>16.14</v>
      </c>
    </row>
    <row r="1269" spans="1:3" x14ac:dyDescent="0.25">
      <c r="A1269" s="2" t="s">
        <v>28</v>
      </c>
      <c r="B1269" t="s">
        <v>155</v>
      </c>
      <c r="C1269" s="2" t="s">
        <v>513</v>
      </c>
    </row>
    <row r="1270" spans="1:3" x14ac:dyDescent="0.25">
      <c r="A1270" s="2" t="s">
        <v>21</v>
      </c>
      <c r="B1270" t="s">
        <v>172</v>
      </c>
      <c r="C1270" s="2" t="s">
        <v>171</v>
      </c>
    </row>
    <row r="1271" spans="1:3" x14ac:dyDescent="0.25">
      <c r="A1271" s="2" t="s">
        <v>21</v>
      </c>
      <c r="B1271" t="s">
        <v>174</v>
      </c>
      <c r="C1271">
        <v>3</v>
      </c>
    </row>
    <row r="1272" spans="1:3" x14ac:dyDescent="0.25">
      <c r="A1272" s="2" t="s">
        <v>21</v>
      </c>
      <c r="B1272" t="s">
        <v>175</v>
      </c>
      <c r="C1272">
        <v>19</v>
      </c>
    </row>
    <row r="1273" spans="1:3" x14ac:dyDescent="0.25">
      <c r="A1273" s="2" t="s">
        <v>21</v>
      </c>
      <c r="B1273" t="s">
        <v>176</v>
      </c>
      <c r="C1273">
        <v>1</v>
      </c>
    </row>
    <row r="1274" spans="1:3" x14ac:dyDescent="0.25">
      <c r="A1274" s="2" t="s">
        <v>21</v>
      </c>
      <c r="B1274" t="s">
        <v>177</v>
      </c>
      <c r="C1274">
        <v>7039480</v>
      </c>
    </row>
    <row r="1275" spans="1:3" x14ac:dyDescent="0.25">
      <c r="A1275" s="2" t="s">
        <v>21</v>
      </c>
      <c r="B1275" t="s">
        <v>178</v>
      </c>
      <c r="C1275">
        <v>5</v>
      </c>
    </row>
    <row r="1276" spans="1:3" x14ac:dyDescent="0.25">
      <c r="A1276" s="2" t="s">
        <v>21</v>
      </c>
      <c r="B1276" t="s">
        <v>179</v>
      </c>
      <c r="C1276">
        <v>50</v>
      </c>
    </row>
    <row r="1277" spans="1:3" x14ac:dyDescent="0.25">
      <c r="A1277" s="2" t="s">
        <v>21</v>
      </c>
      <c r="B1277" t="s">
        <v>180</v>
      </c>
      <c r="C1277">
        <v>8711167</v>
      </c>
    </row>
    <row r="1278" spans="1:3" x14ac:dyDescent="0.25">
      <c r="A1278" s="2" t="s">
        <v>21</v>
      </c>
      <c r="B1278" t="s">
        <v>181</v>
      </c>
      <c r="C1278">
        <v>2</v>
      </c>
    </row>
    <row r="1279" spans="1:3" x14ac:dyDescent="0.25">
      <c r="A1279" s="2" t="s">
        <v>21</v>
      </c>
      <c r="B1279" t="s">
        <v>182</v>
      </c>
      <c r="C1279">
        <v>8109667</v>
      </c>
    </row>
    <row r="1280" spans="1:3" x14ac:dyDescent="0.25">
      <c r="A1280" s="2" t="s">
        <v>25</v>
      </c>
      <c r="B1280" t="s">
        <v>172</v>
      </c>
      <c r="C1280" s="2" t="s">
        <v>256</v>
      </c>
    </row>
    <row r="1281" spans="1:3" x14ac:dyDescent="0.25">
      <c r="A1281" s="2" t="s">
        <v>25</v>
      </c>
      <c r="B1281" t="s">
        <v>174</v>
      </c>
      <c r="C1281">
        <v>3</v>
      </c>
    </row>
    <row r="1282" spans="1:3" x14ac:dyDescent="0.25">
      <c r="A1282" s="2" t="s">
        <v>25</v>
      </c>
      <c r="B1282" t="s">
        <v>175</v>
      </c>
      <c r="C1282">
        <v>17</v>
      </c>
    </row>
    <row r="1283" spans="1:3" x14ac:dyDescent="0.25">
      <c r="A1283" s="2" t="s">
        <v>25</v>
      </c>
      <c r="B1283" t="s">
        <v>176</v>
      </c>
      <c r="C1283">
        <v>1</v>
      </c>
    </row>
    <row r="1284" spans="1:3" x14ac:dyDescent="0.25">
      <c r="A1284" s="2" t="s">
        <v>25</v>
      </c>
      <c r="B1284" t="s">
        <v>177</v>
      </c>
      <c r="C1284">
        <v>7039480</v>
      </c>
    </row>
    <row r="1285" spans="1:3" x14ac:dyDescent="0.25">
      <c r="A1285" s="2" t="s">
        <v>25</v>
      </c>
      <c r="B1285" t="s">
        <v>178</v>
      </c>
      <c r="C1285">
        <v>5</v>
      </c>
    </row>
    <row r="1286" spans="1:3" x14ac:dyDescent="0.25">
      <c r="A1286" s="2" t="s">
        <v>25</v>
      </c>
      <c r="B1286" t="s">
        <v>179</v>
      </c>
      <c r="C1286">
        <v>50</v>
      </c>
    </row>
    <row r="1287" spans="1:3" x14ac:dyDescent="0.25">
      <c r="A1287" s="2" t="s">
        <v>25</v>
      </c>
      <c r="B1287" t="s">
        <v>180</v>
      </c>
      <c r="C1287">
        <v>8711167</v>
      </c>
    </row>
    <row r="1288" spans="1:3" x14ac:dyDescent="0.25">
      <c r="A1288" s="2" t="s">
        <v>25</v>
      </c>
      <c r="B1288" t="s">
        <v>181</v>
      </c>
      <c r="C1288">
        <v>2</v>
      </c>
    </row>
    <row r="1289" spans="1:3" x14ac:dyDescent="0.25">
      <c r="A1289" s="2" t="s">
        <v>25</v>
      </c>
      <c r="B1289" t="s">
        <v>182</v>
      </c>
      <c r="C1289">
        <v>8109667</v>
      </c>
    </row>
    <row r="1290" spans="1:3" x14ac:dyDescent="0.25">
      <c r="A1290" s="2" t="s">
        <v>26</v>
      </c>
      <c r="B1290" t="s">
        <v>172</v>
      </c>
      <c r="C1290" s="2" t="s">
        <v>257</v>
      </c>
    </row>
    <row r="1291" spans="1:3" x14ac:dyDescent="0.25">
      <c r="A1291" s="2" t="s">
        <v>26</v>
      </c>
      <c r="B1291" t="s">
        <v>174</v>
      </c>
      <c r="C1291">
        <v>3</v>
      </c>
    </row>
    <row r="1292" spans="1:3" x14ac:dyDescent="0.25">
      <c r="A1292" s="2" t="s">
        <v>26</v>
      </c>
      <c r="B1292" t="s">
        <v>175</v>
      </c>
      <c r="C1292">
        <v>18</v>
      </c>
    </row>
    <row r="1293" spans="1:3" x14ac:dyDescent="0.25">
      <c r="A1293" s="2" t="s">
        <v>26</v>
      </c>
      <c r="B1293" t="s">
        <v>176</v>
      </c>
      <c r="C1293">
        <v>1</v>
      </c>
    </row>
    <row r="1294" spans="1:3" x14ac:dyDescent="0.25">
      <c r="A1294" s="2" t="s">
        <v>26</v>
      </c>
      <c r="B1294" t="s">
        <v>177</v>
      </c>
      <c r="C1294">
        <v>7039480</v>
      </c>
    </row>
    <row r="1295" spans="1:3" x14ac:dyDescent="0.25">
      <c r="A1295" s="2" t="s">
        <v>26</v>
      </c>
      <c r="B1295" t="s">
        <v>178</v>
      </c>
      <c r="C1295">
        <v>5</v>
      </c>
    </row>
    <row r="1296" spans="1:3" x14ac:dyDescent="0.25">
      <c r="A1296" s="2" t="s">
        <v>26</v>
      </c>
      <c r="B1296" t="s">
        <v>179</v>
      </c>
      <c r="C1296">
        <v>50</v>
      </c>
    </row>
    <row r="1297" spans="1:14" x14ac:dyDescent="0.25">
      <c r="A1297" s="2" t="s">
        <v>26</v>
      </c>
      <c r="B1297" t="s">
        <v>180</v>
      </c>
      <c r="C1297">
        <v>8711167</v>
      </c>
    </row>
    <row r="1298" spans="1:14" x14ac:dyDescent="0.25">
      <c r="A1298" s="2" t="s">
        <v>26</v>
      </c>
      <c r="B1298" t="s">
        <v>181</v>
      </c>
      <c r="C1298">
        <v>2</v>
      </c>
    </row>
    <row r="1299" spans="1:14" x14ac:dyDescent="0.25">
      <c r="A1299" s="2" t="s">
        <v>26</v>
      </c>
      <c r="B1299" t="s">
        <v>182</v>
      </c>
      <c r="C1299">
        <v>8109667</v>
      </c>
    </row>
    <row r="1300" spans="1:14" x14ac:dyDescent="0.25">
      <c r="A1300" s="2" t="s">
        <v>139</v>
      </c>
      <c r="B1300" t="s">
        <v>183</v>
      </c>
      <c r="C1300" t="b">
        <v>0</v>
      </c>
    </row>
    <row r="1301" spans="1:14" x14ac:dyDescent="0.25">
      <c r="A1301" s="2" t="s">
        <v>139</v>
      </c>
      <c r="B1301" t="s">
        <v>184</v>
      </c>
      <c r="C1301" t="b">
        <v>1</v>
      </c>
    </row>
    <row r="1302" spans="1:14" x14ac:dyDescent="0.25">
      <c r="A1302" s="2" t="s">
        <v>139</v>
      </c>
      <c r="B1302" t="s">
        <v>185</v>
      </c>
      <c r="C1302" t="b">
        <v>1</v>
      </c>
    </row>
    <row r="1303" spans="1:14" x14ac:dyDescent="0.25">
      <c r="A1303" s="2" t="s">
        <v>139</v>
      </c>
      <c r="B1303" t="s">
        <v>186</v>
      </c>
      <c r="C1303">
        <v>0</v>
      </c>
    </row>
    <row r="1304" spans="1:14" x14ac:dyDescent="0.25">
      <c r="A1304" s="2" t="s">
        <v>139</v>
      </c>
      <c r="B1304" t="s">
        <v>187</v>
      </c>
      <c r="C1304">
        <v>1</v>
      </c>
    </row>
    <row r="1305" spans="1:14" x14ac:dyDescent="0.25">
      <c r="A1305" s="2" t="s">
        <v>139</v>
      </c>
      <c r="B1305" t="s">
        <v>188</v>
      </c>
      <c r="C1305">
        <v>1</v>
      </c>
    </row>
    <row r="1306" spans="1:14" x14ac:dyDescent="0.25">
      <c r="A1306" s="2" t="s">
        <v>139</v>
      </c>
      <c r="B1306" t="s">
        <v>192</v>
      </c>
      <c r="C1306">
        <v>100</v>
      </c>
    </row>
    <row r="1307" spans="1:14" x14ac:dyDescent="0.25">
      <c r="A1307" t="s">
        <v>458</v>
      </c>
    </row>
    <row r="1308" spans="1:14" x14ac:dyDescent="0.25">
      <c r="A1308" t="s">
        <v>485</v>
      </c>
    </row>
    <row r="1309" spans="1:14" x14ac:dyDescent="0.25">
      <c r="D1309" t="s">
        <v>14</v>
      </c>
      <c r="E1309" t="s">
        <v>117</v>
      </c>
      <c r="G1309" t="s">
        <v>118</v>
      </c>
      <c r="H1309" t="s">
        <v>118</v>
      </c>
      <c r="J1309" t="s">
        <v>119</v>
      </c>
      <c r="K1309" t="s">
        <v>120</v>
      </c>
      <c r="L1309" t="s">
        <v>120</v>
      </c>
      <c r="M1309" t="s">
        <v>118</v>
      </c>
      <c r="N1309" t="s">
        <v>118</v>
      </c>
    </row>
    <row r="1310" spans="1:14" x14ac:dyDescent="0.25">
      <c r="D1310" t="s">
        <v>11</v>
      </c>
      <c r="E1310" t="s">
        <v>121</v>
      </c>
      <c r="G1310" t="s">
        <v>117</v>
      </c>
      <c r="H1310" t="s">
        <v>118</v>
      </c>
      <c r="J1310" t="s">
        <v>193</v>
      </c>
      <c r="K1310" t="s">
        <v>118</v>
      </c>
      <c r="L1310" t="s">
        <v>134</v>
      </c>
      <c r="M1310" t="s">
        <v>118</v>
      </c>
      <c r="N1310" t="s">
        <v>118</v>
      </c>
    </row>
    <row r="1311" spans="1:14" x14ac:dyDescent="0.25">
      <c r="D1311" t="s">
        <v>33</v>
      </c>
      <c r="E1311" t="s">
        <v>124</v>
      </c>
      <c r="G1311" t="s">
        <v>117</v>
      </c>
      <c r="H1311" t="s">
        <v>118</v>
      </c>
      <c r="J1311" t="s">
        <v>122</v>
      </c>
      <c r="K1311" t="s">
        <v>194</v>
      </c>
      <c r="L1311" t="s">
        <v>194</v>
      </c>
      <c r="M1311" t="s">
        <v>118</v>
      </c>
      <c r="N1311" t="s">
        <v>118</v>
      </c>
    </row>
    <row r="1312" spans="1:14" x14ac:dyDescent="0.25">
      <c r="D1312" t="s">
        <v>19</v>
      </c>
      <c r="E1312" t="s">
        <v>125</v>
      </c>
      <c r="G1312" t="s">
        <v>117</v>
      </c>
      <c r="H1312" t="s">
        <v>118</v>
      </c>
      <c r="J1312" t="s">
        <v>122</v>
      </c>
      <c r="K1312" t="s">
        <v>195</v>
      </c>
      <c r="L1312" t="s">
        <v>195</v>
      </c>
      <c r="M1312" t="s">
        <v>118</v>
      </c>
      <c r="N1312" t="s">
        <v>118</v>
      </c>
    </row>
    <row r="1313" spans="1:14" x14ac:dyDescent="0.25">
      <c r="D1313" t="s">
        <v>20</v>
      </c>
      <c r="E1313" t="s">
        <v>127</v>
      </c>
      <c r="G1313" t="s">
        <v>117</v>
      </c>
      <c r="H1313" t="s">
        <v>118</v>
      </c>
      <c r="J1313" t="s">
        <v>122</v>
      </c>
      <c r="K1313" t="s">
        <v>196</v>
      </c>
      <c r="L1313" t="s">
        <v>196</v>
      </c>
      <c r="M1313" t="s">
        <v>118</v>
      </c>
      <c r="N1313" t="s">
        <v>118</v>
      </c>
    </row>
    <row r="1314" spans="1:14" x14ac:dyDescent="0.25">
      <c r="D1314" t="s">
        <v>21</v>
      </c>
      <c r="E1314" t="s">
        <v>129</v>
      </c>
      <c r="G1314" t="s">
        <v>117</v>
      </c>
      <c r="H1314" t="s">
        <v>118</v>
      </c>
      <c r="J1314" t="s">
        <v>122</v>
      </c>
      <c r="K1314" t="s">
        <v>194</v>
      </c>
      <c r="L1314" t="s">
        <v>194</v>
      </c>
      <c r="M1314" t="s">
        <v>118</v>
      </c>
      <c r="N1314" t="s">
        <v>118</v>
      </c>
    </row>
    <row r="1315" spans="1:14" x14ac:dyDescent="0.25">
      <c r="D1315" t="s">
        <v>34</v>
      </c>
      <c r="E1315" t="s">
        <v>130</v>
      </c>
      <c r="G1315" t="s">
        <v>117</v>
      </c>
      <c r="H1315" t="s">
        <v>118</v>
      </c>
      <c r="J1315" t="s">
        <v>122</v>
      </c>
      <c r="K1315" t="s">
        <v>195</v>
      </c>
      <c r="L1315" t="s">
        <v>195</v>
      </c>
      <c r="M1315" t="s">
        <v>118</v>
      </c>
      <c r="N1315" t="s">
        <v>118</v>
      </c>
    </row>
    <row r="1316" spans="1:14" x14ac:dyDescent="0.25">
      <c r="D1316" t="s">
        <v>35</v>
      </c>
      <c r="E1316" t="s">
        <v>131</v>
      </c>
      <c r="G1316" t="s">
        <v>117</v>
      </c>
      <c r="H1316" t="s">
        <v>118</v>
      </c>
      <c r="J1316" t="s">
        <v>122</v>
      </c>
      <c r="K1316" t="s">
        <v>195</v>
      </c>
      <c r="L1316" t="s">
        <v>195</v>
      </c>
      <c r="M1316" t="s">
        <v>118</v>
      </c>
      <c r="N1316" t="s">
        <v>118</v>
      </c>
    </row>
    <row r="1317" spans="1:14" x14ac:dyDescent="0.25">
      <c r="D1317" t="s">
        <v>36</v>
      </c>
      <c r="E1317" t="s">
        <v>132</v>
      </c>
      <c r="G1317" t="s">
        <v>117</v>
      </c>
      <c r="H1317" t="s">
        <v>118</v>
      </c>
      <c r="J1317" t="s">
        <v>122</v>
      </c>
      <c r="K1317" t="s">
        <v>197</v>
      </c>
      <c r="L1317" t="s">
        <v>197</v>
      </c>
      <c r="M1317" t="s">
        <v>118</v>
      </c>
      <c r="N1317" t="s">
        <v>118</v>
      </c>
    </row>
    <row r="1318" spans="1:14" x14ac:dyDescent="0.25">
      <c r="D1318" t="s">
        <v>25</v>
      </c>
      <c r="E1318" t="s">
        <v>134</v>
      </c>
      <c r="G1318" t="s">
        <v>117</v>
      </c>
      <c r="H1318" t="s">
        <v>118</v>
      </c>
      <c r="J1318" t="s">
        <v>122</v>
      </c>
      <c r="K1318" t="s">
        <v>196</v>
      </c>
      <c r="L1318" t="s">
        <v>196</v>
      </c>
      <c r="M1318" t="s">
        <v>118</v>
      </c>
      <c r="N1318" t="s">
        <v>118</v>
      </c>
    </row>
    <row r="1319" spans="1:14" x14ac:dyDescent="0.25">
      <c r="D1319" t="s">
        <v>27</v>
      </c>
      <c r="E1319" t="s">
        <v>135</v>
      </c>
      <c r="G1319" t="s">
        <v>117</v>
      </c>
      <c r="H1319" t="s">
        <v>118</v>
      </c>
      <c r="J1319" t="s">
        <v>122</v>
      </c>
      <c r="K1319" t="s">
        <v>198</v>
      </c>
      <c r="L1319" t="s">
        <v>198</v>
      </c>
      <c r="M1319" t="s">
        <v>118</v>
      </c>
      <c r="N1319" t="s">
        <v>118</v>
      </c>
    </row>
    <row r="1320" spans="1:14" x14ac:dyDescent="0.25">
      <c r="D1320" t="s">
        <v>28</v>
      </c>
      <c r="E1320" t="s">
        <v>137</v>
      </c>
      <c r="G1320" t="s">
        <v>117</v>
      </c>
      <c r="H1320" t="s">
        <v>118</v>
      </c>
      <c r="J1320" t="s">
        <v>122</v>
      </c>
      <c r="K1320" t="s">
        <v>199</v>
      </c>
      <c r="L1320" t="s">
        <v>199</v>
      </c>
      <c r="M1320" t="s">
        <v>118</v>
      </c>
      <c r="N1320" t="s">
        <v>118</v>
      </c>
    </row>
    <row r="1321" spans="1:14" x14ac:dyDescent="0.25">
      <c r="A1321" t="s">
        <v>486</v>
      </c>
    </row>
    <row r="1322" spans="1:14" x14ac:dyDescent="0.25">
      <c r="A1322" t="s">
        <v>331</v>
      </c>
    </row>
    <row r="1323" spans="1:14" x14ac:dyDescent="0.25">
      <c r="A1323" s="2" t="s">
        <v>139</v>
      </c>
      <c r="B1323" t="s">
        <v>140</v>
      </c>
      <c r="C1323" s="2" t="s">
        <v>30</v>
      </c>
    </row>
    <row r="1324" spans="1:14" x14ac:dyDescent="0.25">
      <c r="A1324" s="2" t="s">
        <v>139</v>
      </c>
      <c r="B1324" t="s">
        <v>141</v>
      </c>
      <c r="C1324" t="b">
        <v>0</v>
      </c>
    </row>
    <row r="1325" spans="1:14" x14ac:dyDescent="0.25">
      <c r="A1325" s="2" t="s">
        <v>139</v>
      </c>
      <c r="B1325" t="s">
        <v>142</v>
      </c>
      <c r="C1325" s="2" t="s">
        <v>143</v>
      </c>
    </row>
    <row r="1326" spans="1:14" x14ac:dyDescent="0.25">
      <c r="A1326" s="2" t="s">
        <v>139</v>
      </c>
      <c r="B1326" t="s">
        <v>144</v>
      </c>
      <c r="C1326" t="b">
        <v>0</v>
      </c>
    </row>
    <row r="1327" spans="1:14" x14ac:dyDescent="0.25">
      <c r="A1327" s="2" t="s">
        <v>139</v>
      </c>
      <c r="B1327" t="s">
        <v>145</v>
      </c>
      <c r="C1327" t="b">
        <v>0</v>
      </c>
    </row>
    <row r="1328" spans="1:14" x14ac:dyDescent="0.25">
      <c r="A1328" s="2" t="s">
        <v>139</v>
      </c>
      <c r="B1328" t="s">
        <v>146</v>
      </c>
      <c r="C1328" t="b">
        <v>0</v>
      </c>
    </row>
    <row r="1329" spans="1:3" x14ac:dyDescent="0.25">
      <c r="A1329" s="2" t="s">
        <v>139</v>
      </c>
      <c r="B1329" t="s">
        <v>147</v>
      </c>
      <c r="C1329" t="b">
        <v>0</v>
      </c>
    </row>
    <row r="1330" spans="1:3" x14ac:dyDescent="0.25">
      <c r="A1330" s="2" t="s">
        <v>9</v>
      </c>
      <c r="B1330" t="s">
        <v>148</v>
      </c>
      <c r="C1330" t="b">
        <v>1</v>
      </c>
    </row>
    <row r="1331" spans="1:3" x14ac:dyDescent="0.25">
      <c r="A1331" s="2" t="s">
        <v>9</v>
      </c>
      <c r="B1331" t="s">
        <v>149</v>
      </c>
      <c r="C1331" s="2" t="s">
        <v>150</v>
      </c>
    </row>
    <row r="1332" spans="1:3" x14ac:dyDescent="0.25">
      <c r="A1332" s="2" t="s">
        <v>9</v>
      </c>
      <c r="B1332" t="s">
        <v>155</v>
      </c>
      <c r="C1332" s="2" t="s">
        <v>513</v>
      </c>
    </row>
    <row r="1333" spans="1:3" x14ac:dyDescent="0.25">
      <c r="A1333" s="2" t="s">
        <v>14</v>
      </c>
      <c r="B1333" t="s">
        <v>148</v>
      </c>
      <c r="C1333" t="b">
        <v>0</v>
      </c>
    </row>
    <row r="1334" spans="1:3" x14ac:dyDescent="0.25">
      <c r="A1334" s="2" t="s">
        <v>14</v>
      </c>
      <c r="B1334" t="s">
        <v>149</v>
      </c>
      <c r="C1334" s="2" t="s">
        <v>151</v>
      </c>
    </row>
    <row r="1335" spans="1:3" x14ac:dyDescent="0.25">
      <c r="A1335" s="2" t="s">
        <v>14</v>
      </c>
      <c r="B1335" t="s">
        <v>152</v>
      </c>
      <c r="C1335">
        <v>6.86</v>
      </c>
    </row>
    <row r="1336" spans="1:3" x14ac:dyDescent="0.25">
      <c r="A1336" s="2" t="s">
        <v>14</v>
      </c>
      <c r="B1336" t="s">
        <v>155</v>
      </c>
      <c r="C1336" s="2" t="s">
        <v>513</v>
      </c>
    </row>
    <row r="1337" spans="1:3" x14ac:dyDescent="0.25">
      <c r="A1337" s="2" t="s">
        <v>32</v>
      </c>
      <c r="B1337" t="s">
        <v>148</v>
      </c>
      <c r="C1337" t="b">
        <v>0</v>
      </c>
    </row>
    <row r="1338" spans="1:3" x14ac:dyDescent="0.25">
      <c r="A1338" s="2" t="s">
        <v>32</v>
      </c>
      <c r="B1338" t="s">
        <v>149</v>
      </c>
      <c r="C1338" s="2" t="s">
        <v>153</v>
      </c>
    </row>
    <row r="1339" spans="1:3" x14ac:dyDescent="0.25">
      <c r="A1339" s="2" t="s">
        <v>32</v>
      </c>
      <c r="B1339" t="s">
        <v>154</v>
      </c>
      <c r="C1339" s="2" t="s">
        <v>332</v>
      </c>
    </row>
    <row r="1340" spans="1:3" x14ac:dyDescent="0.25">
      <c r="A1340" s="2" t="s">
        <v>32</v>
      </c>
      <c r="B1340" t="s">
        <v>152</v>
      </c>
      <c r="C1340">
        <v>13</v>
      </c>
    </row>
    <row r="1341" spans="1:3" x14ac:dyDescent="0.25">
      <c r="A1341" s="2" t="s">
        <v>32</v>
      </c>
      <c r="B1341" t="s">
        <v>155</v>
      </c>
      <c r="C1341" s="2" t="s">
        <v>156</v>
      </c>
    </row>
    <row r="1342" spans="1:3" x14ac:dyDescent="0.25">
      <c r="A1342" s="2" t="s">
        <v>33</v>
      </c>
      <c r="B1342" t="s">
        <v>148</v>
      </c>
      <c r="C1342" t="b">
        <v>0</v>
      </c>
    </row>
    <row r="1343" spans="1:3" x14ac:dyDescent="0.25">
      <c r="A1343" s="2" t="s">
        <v>33</v>
      </c>
      <c r="B1343" t="s">
        <v>149</v>
      </c>
      <c r="C1343" s="2" t="s">
        <v>157</v>
      </c>
    </row>
    <row r="1344" spans="1:3" x14ac:dyDescent="0.25">
      <c r="A1344" s="2" t="s">
        <v>33</v>
      </c>
      <c r="B1344" t="s">
        <v>154</v>
      </c>
      <c r="C1344" s="2" t="s">
        <v>484</v>
      </c>
    </row>
    <row r="1345" spans="1:3" x14ac:dyDescent="0.25">
      <c r="A1345" s="2" t="s">
        <v>33</v>
      </c>
      <c r="B1345" t="s">
        <v>152</v>
      </c>
      <c r="C1345">
        <v>13.29</v>
      </c>
    </row>
    <row r="1346" spans="1:3" x14ac:dyDescent="0.25">
      <c r="A1346" s="2" t="s">
        <v>33</v>
      </c>
      <c r="B1346" t="s">
        <v>155</v>
      </c>
      <c r="C1346" s="2" t="s">
        <v>158</v>
      </c>
    </row>
    <row r="1347" spans="1:3" x14ac:dyDescent="0.25">
      <c r="A1347" s="2" t="s">
        <v>19</v>
      </c>
      <c r="B1347" t="s">
        <v>148</v>
      </c>
      <c r="C1347" t="b">
        <v>0</v>
      </c>
    </row>
    <row r="1348" spans="1:3" x14ac:dyDescent="0.25">
      <c r="A1348" s="2" t="s">
        <v>19</v>
      </c>
      <c r="B1348" t="s">
        <v>149</v>
      </c>
      <c r="C1348" s="2" t="s">
        <v>159</v>
      </c>
    </row>
    <row r="1349" spans="1:3" x14ac:dyDescent="0.25">
      <c r="A1349" s="2" t="s">
        <v>19</v>
      </c>
      <c r="B1349" t="s">
        <v>154</v>
      </c>
      <c r="C1349" s="2" t="s">
        <v>333</v>
      </c>
    </row>
    <row r="1350" spans="1:3" x14ac:dyDescent="0.25">
      <c r="A1350" s="2" t="s">
        <v>19</v>
      </c>
      <c r="B1350" t="s">
        <v>152</v>
      </c>
      <c r="C1350">
        <v>6.86</v>
      </c>
    </row>
    <row r="1351" spans="1:3" x14ac:dyDescent="0.25">
      <c r="A1351" s="2" t="s">
        <v>19</v>
      </c>
      <c r="B1351" t="s">
        <v>155</v>
      </c>
      <c r="C1351" s="2" t="s">
        <v>160</v>
      </c>
    </row>
    <row r="1352" spans="1:3" x14ac:dyDescent="0.25">
      <c r="A1352" s="2" t="s">
        <v>20</v>
      </c>
      <c r="B1352" t="s">
        <v>148</v>
      </c>
      <c r="C1352" t="b">
        <v>0</v>
      </c>
    </row>
    <row r="1353" spans="1:3" x14ac:dyDescent="0.25">
      <c r="A1353" s="2" t="s">
        <v>20</v>
      </c>
      <c r="B1353" t="s">
        <v>149</v>
      </c>
      <c r="C1353" s="2" t="s">
        <v>161</v>
      </c>
    </row>
    <row r="1354" spans="1:3" x14ac:dyDescent="0.25">
      <c r="A1354" s="2" t="s">
        <v>20</v>
      </c>
      <c r="B1354" t="s">
        <v>154</v>
      </c>
      <c r="C1354" s="2" t="s">
        <v>334</v>
      </c>
    </row>
    <row r="1355" spans="1:3" x14ac:dyDescent="0.25">
      <c r="A1355" s="2" t="s">
        <v>20</v>
      </c>
      <c r="B1355" t="s">
        <v>152</v>
      </c>
      <c r="C1355">
        <v>6.86</v>
      </c>
    </row>
    <row r="1356" spans="1:3" x14ac:dyDescent="0.25">
      <c r="A1356" s="2" t="s">
        <v>20</v>
      </c>
      <c r="B1356" t="s">
        <v>155</v>
      </c>
      <c r="C1356" s="2" t="s">
        <v>162</v>
      </c>
    </row>
    <row r="1357" spans="1:3" x14ac:dyDescent="0.25">
      <c r="A1357" s="2" t="s">
        <v>21</v>
      </c>
      <c r="B1357" t="s">
        <v>148</v>
      </c>
      <c r="C1357" t="b">
        <v>0</v>
      </c>
    </row>
    <row r="1358" spans="1:3" x14ac:dyDescent="0.25">
      <c r="A1358" s="2" t="s">
        <v>21</v>
      </c>
      <c r="B1358" t="s">
        <v>149</v>
      </c>
      <c r="C1358" s="2" t="s">
        <v>163</v>
      </c>
    </row>
    <row r="1359" spans="1:3" x14ac:dyDescent="0.25">
      <c r="A1359" s="2" t="s">
        <v>21</v>
      </c>
      <c r="B1359" t="s">
        <v>154</v>
      </c>
      <c r="C1359" s="2" t="s">
        <v>335</v>
      </c>
    </row>
    <row r="1360" spans="1:3" x14ac:dyDescent="0.25">
      <c r="A1360" s="2" t="s">
        <v>21</v>
      </c>
      <c r="B1360" t="s">
        <v>152</v>
      </c>
      <c r="C1360">
        <v>13.86</v>
      </c>
    </row>
    <row r="1361" spans="1:3" x14ac:dyDescent="0.25">
      <c r="A1361" s="2" t="s">
        <v>21</v>
      </c>
      <c r="B1361" t="s">
        <v>155</v>
      </c>
      <c r="C1361" s="2" t="s">
        <v>164</v>
      </c>
    </row>
    <row r="1362" spans="1:3" x14ac:dyDescent="0.25">
      <c r="A1362" s="2" t="s">
        <v>34</v>
      </c>
      <c r="B1362" t="s">
        <v>148</v>
      </c>
      <c r="C1362" t="b">
        <v>0</v>
      </c>
    </row>
    <row r="1363" spans="1:3" x14ac:dyDescent="0.25">
      <c r="A1363" s="2" t="s">
        <v>34</v>
      </c>
      <c r="B1363" t="s">
        <v>149</v>
      </c>
      <c r="C1363" s="2" t="s">
        <v>165</v>
      </c>
    </row>
    <row r="1364" spans="1:3" x14ac:dyDescent="0.25">
      <c r="A1364" s="2" t="s">
        <v>34</v>
      </c>
      <c r="B1364" t="s">
        <v>154</v>
      </c>
      <c r="C1364" s="2" t="s">
        <v>336</v>
      </c>
    </row>
    <row r="1365" spans="1:3" x14ac:dyDescent="0.25">
      <c r="A1365" s="2" t="s">
        <v>34</v>
      </c>
      <c r="B1365" t="s">
        <v>152</v>
      </c>
      <c r="C1365">
        <v>6.86</v>
      </c>
    </row>
    <row r="1366" spans="1:3" x14ac:dyDescent="0.25">
      <c r="A1366" s="2" t="s">
        <v>34</v>
      </c>
      <c r="B1366" t="s">
        <v>155</v>
      </c>
      <c r="C1366" s="2" t="s">
        <v>160</v>
      </c>
    </row>
    <row r="1367" spans="1:3" x14ac:dyDescent="0.25">
      <c r="A1367" s="2" t="s">
        <v>35</v>
      </c>
      <c r="B1367" t="s">
        <v>148</v>
      </c>
      <c r="C1367" t="b">
        <v>0</v>
      </c>
    </row>
    <row r="1368" spans="1:3" x14ac:dyDescent="0.25">
      <c r="A1368" s="2" t="s">
        <v>35</v>
      </c>
      <c r="B1368" t="s">
        <v>149</v>
      </c>
      <c r="C1368" s="2" t="s">
        <v>166</v>
      </c>
    </row>
    <row r="1369" spans="1:3" x14ac:dyDescent="0.25">
      <c r="A1369" s="2" t="s">
        <v>35</v>
      </c>
      <c r="B1369" t="s">
        <v>154</v>
      </c>
      <c r="C1369" s="2" t="s">
        <v>337</v>
      </c>
    </row>
    <row r="1370" spans="1:3" x14ac:dyDescent="0.25">
      <c r="A1370" s="2" t="s">
        <v>35</v>
      </c>
      <c r="B1370" t="s">
        <v>152</v>
      </c>
      <c r="C1370">
        <v>6.86</v>
      </c>
    </row>
    <row r="1371" spans="1:3" x14ac:dyDescent="0.25">
      <c r="A1371" s="2" t="s">
        <v>35</v>
      </c>
      <c r="B1371" t="s">
        <v>155</v>
      </c>
      <c r="C1371" s="2" t="s">
        <v>160</v>
      </c>
    </row>
    <row r="1372" spans="1:3" x14ac:dyDescent="0.25">
      <c r="A1372" s="2" t="s">
        <v>36</v>
      </c>
      <c r="B1372" t="s">
        <v>148</v>
      </c>
      <c r="C1372" t="b">
        <v>0</v>
      </c>
    </row>
    <row r="1373" spans="1:3" x14ac:dyDescent="0.25">
      <c r="A1373" s="2" t="s">
        <v>36</v>
      </c>
      <c r="B1373" t="s">
        <v>149</v>
      </c>
      <c r="C1373" s="2" t="s">
        <v>167</v>
      </c>
    </row>
    <row r="1374" spans="1:3" x14ac:dyDescent="0.25">
      <c r="A1374" s="2" t="s">
        <v>36</v>
      </c>
      <c r="B1374" t="s">
        <v>154</v>
      </c>
      <c r="C1374" s="2" t="s">
        <v>338</v>
      </c>
    </row>
    <row r="1375" spans="1:3" x14ac:dyDescent="0.25">
      <c r="A1375" s="2" t="s">
        <v>36</v>
      </c>
      <c r="B1375" t="s">
        <v>152</v>
      </c>
      <c r="C1375">
        <v>6.86</v>
      </c>
    </row>
    <row r="1376" spans="1:3" x14ac:dyDescent="0.25">
      <c r="A1376" s="2" t="s">
        <v>36</v>
      </c>
      <c r="B1376" t="s">
        <v>155</v>
      </c>
      <c r="C1376" s="2" t="s">
        <v>160</v>
      </c>
    </row>
    <row r="1377" spans="1:3" x14ac:dyDescent="0.25">
      <c r="A1377" s="2" t="s">
        <v>25</v>
      </c>
      <c r="B1377" t="s">
        <v>148</v>
      </c>
      <c r="C1377" t="b">
        <v>0</v>
      </c>
    </row>
    <row r="1378" spans="1:3" x14ac:dyDescent="0.25">
      <c r="A1378" s="2" t="s">
        <v>25</v>
      </c>
      <c r="B1378" t="s">
        <v>149</v>
      </c>
      <c r="C1378" s="2" t="s">
        <v>168</v>
      </c>
    </row>
    <row r="1379" spans="1:3" x14ac:dyDescent="0.25">
      <c r="A1379" s="2" t="s">
        <v>25</v>
      </c>
      <c r="B1379" t="s">
        <v>154</v>
      </c>
      <c r="C1379" s="2" t="s">
        <v>339</v>
      </c>
    </row>
    <row r="1380" spans="1:3" x14ac:dyDescent="0.25">
      <c r="A1380" s="2" t="s">
        <v>25</v>
      </c>
      <c r="B1380" t="s">
        <v>152</v>
      </c>
      <c r="C1380">
        <v>9.43</v>
      </c>
    </row>
    <row r="1381" spans="1:3" x14ac:dyDescent="0.25">
      <c r="A1381" s="2" t="s">
        <v>25</v>
      </c>
      <c r="B1381" t="s">
        <v>155</v>
      </c>
      <c r="C1381" s="2" t="s">
        <v>169</v>
      </c>
    </row>
    <row r="1382" spans="1:3" x14ac:dyDescent="0.25">
      <c r="A1382" s="2" t="s">
        <v>27</v>
      </c>
      <c r="B1382" t="s">
        <v>148</v>
      </c>
      <c r="C1382" t="b">
        <v>0</v>
      </c>
    </row>
    <row r="1383" spans="1:3" x14ac:dyDescent="0.25">
      <c r="A1383" s="2" t="s">
        <v>27</v>
      </c>
      <c r="B1383" t="s">
        <v>149</v>
      </c>
      <c r="C1383" s="2" t="s">
        <v>170</v>
      </c>
    </row>
    <row r="1384" spans="1:3" x14ac:dyDescent="0.25">
      <c r="A1384" s="2" t="s">
        <v>27</v>
      </c>
      <c r="B1384" t="s">
        <v>154</v>
      </c>
      <c r="C1384" s="2" t="s">
        <v>340</v>
      </c>
    </row>
    <row r="1385" spans="1:3" x14ac:dyDescent="0.25">
      <c r="A1385" s="2" t="s">
        <v>27</v>
      </c>
      <c r="B1385" t="s">
        <v>152</v>
      </c>
      <c r="C1385">
        <v>20.71</v>
      </c>
    </row>
    <row r="1386" spans="1:3" x14ac:dyDescent="0.25">
      <c r="A1386" s="2" t="s">
        <v>27</v>
      </c>
      <c r="B1386" t="s">
        <v>155</v>
      </c>
      <c r="C1386" s="2" t="s">
        <v>158</v>
      </c>
    </row>
    <row r="1387" spans="1:3" x14ac:dyDescent="0.25">
      <c r="A1387" s="2" t="s">
        <v>28</v>
      </c>
      <c r="B1387" t="s">
        <v>148</v>
      </c>
      <c r="C1387" t="b">
        <v>0</v>
      </c>
    </row>
    <row r="1388" spans="1:3" x14ac:dyDescent="0.25">
      <c r="A1388" s="2" t="s">
        <v>28</v>
      </c>
      <c r="B1388" t="s">
        <v>149</v>
      </c>
      <c r="C1388" s="2" t="s">
        <v>171</v>
      </c>
    </row>
    <row r="1389" spans="1:3" x14ac:dyDescent="0.25">
      <c r="A1389" s="2" t="s">
        <v>28</v>
      </c>
      <c r="B1389" t="s">
        <v>154</v>
      </c>
      <c r="C1389" s="2" t="s">
        <v>341</v>
      </c>
    </row>
    <row r="1390" spans="1:3" x14ac:dyDescent="0.25">
      <c r="A1390" s="2" t="s">
        <v>28</v>
      </c>
      <c r="B1390" t="s">
        <v>152</v>
      </c>
      <c r="C1390">
        <v>16.14</v>
      </c>
    </row>
    <row r="1391" spans="1:3" x14ac:dyDescent="0.25">
      <c r="A1391" s="2" t="s">
        <v>28</v>
      </c>
      <c r="B1391" t="s">
        <v>155</v>
      </c>
      <c r="C1391" s="2" t="s">
        <v>513</v>
      </c>
    </row>
    <row r="1392" spans="1:3" x14ac:dyDescent="0.25">
      <c r="A1392" s="2" t="s">
        <v>21</v>
      </c>
      <c r="B1392" t="s">
        <v>172</v>
      </c>
      <c r="C1392" s="2" t="s">
        <v>163</v>
      </c>
    </row>
    <row r="1393" spans="1:3" x14ac:dyDescent="0.25">
      <c r="A1393" s="2" t="s">
        <v>21</v>
      </c>
      <c r="B1393" t="s">
        <v>174</v>
      </c>
      <c r="C1393">
        <v>3</v>
      </c>
    </row>
    <row r="1394" spans="1:3" x14ac:dyDescent="0.25">
      <c r="A1394" s="2" t="s">
        <v>21</v>
      </c>
      <c r="B1394" t="s">
        <v>175</v>
      </c>
      <c r="C1394">
        <v>14</v>
      </c>
    </row>
    <row r="1395" spans="1:3" x14ac:dyDescent="0.25">
      <c r="A1395" s="2" t="s">
        <v>21</v>
      </c>
      <c r="B1395" t="s">
        <v>176</v>
      </c>
      <c r="C1395">
        <v>1</v>
      </c>
    </row>
    <row r="1396" spans="1:3" x14ac:dyDescent="0.25">
      <c r="A1396" s="2" t="s">
        <v>21</v>
      </c>
      <c r="B1396" t="s">
        <v>177</v>
      </c>
      <c r="C1396">
        <v>7039480</v>
      </c>
    </row>
    <row r="1397" spans="1:3" x14ac:dyDescent="0.25">
      <c r="A1397" s="2" t="s">
        <v>21</v>
      </c>
      <c r="B1397" t="s">
        <v>178</v>
      </c>
      <c r="C1397">
        <v>5</v>
      </c>
    </row>
    <row r="1398" spans="1:3" x14ac:dyDescent="0.25">
      <c r="A1398" s="2" t="s">
        <v>21</v>
      </c>
      <c r="B1398" t="s">
        <v>179</v>
      </c>
      <c r="C1398">
        <v>50</v>
      </c>
    </row>
    <row r="1399" spans="1:3" x14ac:dyDescent="0.25">
      <c r="A1399" s="2" t="s">
        <v>21</v>
      </c>
      <c r="B1399" t="s">
        <v>180</v>
      </c>
      <c r="C1399">
        <v>8711167</v>
      </c>
    </row>
    <row r="1400" spans="1:3" x14ac:dyDescent="0.25">
      <c r="A1400" s="2" t="s">
        <v>21</v>
      </c>
      <c r="B1400" t="s">
        <v>181</v>
      </c>
      <c r="C1400">
        <v>2</v>
      </c>
    </row>
    <row r="1401" spans="1:3" x14ac:dyDescent="0.25">
      <c r="A1401" s="2" t="s">
        <v>21</v>
      </c>
      <c r="B1401" t="s">
        <v>182</v>
      </c>
      <c r="C1401">
        <v>8109667</v>
      </c>
    </row>
    <row r="1402" spans="1:3" x14ac:dyDescent="0.25">
      <c r="A1402" s="2" t="s">
        <v>139</v>
      </c>
      <c r="B1402" t="s">
        <v>183</v>
      </c>
      <c r="C1402" t="b">
        <v>0</v>
      </c>
    </row>
    <row r="1403" spans="1:3" x14ac:dyDescent="0.25">
      <c r="A1403" s="2" t="s">
        <v>139</v>
      </c>
      <c r="B1403" t="s">
        <v>184</v>
      </c>
      <c r="C1403" t="b">
        <v>1</v>
      </c>
    </row>
    <row r="1404" spans="1:3" x14ac:dyDescent="0.25">
      <c r="A1404" s="2" t="s">
        <v>139</v>
      </c>
      <c r="B1404" t="s">
        <v>185</v>
      </c>
      <c r="C1404" t="b">
        <v>1</v>
      </c>
    </row>
    <row r="1405" spans="1:3" x14ac:dyDescent="0.25">
      <c r="A1405" s="2" t="s">
        <v>139</v>
      </c>
      <c r="B1405" t="s">
        <v>186</v>
      </c>
      <c r="C1405">
        <v>0</v>
      </c>
    </row>
    <row r="1406" spans="1:3" x14ac:dyDescent="0.25">
      <c r="A1406" s="2" t="s">
        <v>139</v>
      </c>
      <c r="B1406" t="s">
        <v>187</v>
      </c>
      <c r="C1406">
        <v>-2</v>
      </c>
    </row>
    <row r="1407" spans="1:3" x14ac:dyDescent="0.25">
      <c r="A1407" s="2" t="s">
        <v>139</v>
      </c>
      <c r="B1407" t="s">
        <v>188</v>
      </c>
      <c r="C1407">
        <v>1</v>
      </c>
    </row>
    <row r="1408" spans="1:3" x14ac:dyDescent="0.25">
      <c r="A1408" s="2" t="s">
        <v>139</v>
      </c>
      <c r="B1408" t="s">
        <v>189</v>
      </c>
      <c r="C1408">
        <v>1</v>
      </c>
    </row>
    <row r="1409" spans="1:10" x14ac:dyDescent="0.25">
      <c r="A1409" s="2" t="s">
        <v>139</v>
      </c>
      <c r="B1409" t="s">
        <v>190</v>
      </c>
      <c r="C1409">
        <v>1</v>
      </c>
    </row>
    <row r="1410" spans="1:10" x14ac:dyDescent="0.25">
      <c r="A1410" s="2" t="s">
        <v>139</v>
      </c>
      <c r="B1410" t="s">
        <v>191</v>
      </c>
      <c r="C1410">
        <v>1</v>
      </c>
    </row>
    <row r="1411" spans="1:10" x14ac:dyDescent="0.25">
      <c r="A1411" t="s">
        <v>342</v>
      </c>
    </row>
    <row r="1412" spans="1:10" x14ac:dyDescent="0.25">
      <c r="A1412" t="s">
        <v>29</v>
      </c>
    </row>
    <row r="1413" spans="1:10" x14ac:dyDescent="0.25">
      <c r="A1413" t="s">
        <v>30</v>
      </c>
      <c r="B1413" t="s">
        <v>328</v>
      </c>
      <c r="C1413" t="b">
        <v>0</v>
      </c>
      <c r="D1413" t="s">
        <v>322</v>
      </c>
      <c r="E1413" t="s">
        <v>111</v>
      </c>
      <c r="I1413" t="s">
        <v>116</v>
      </c>
      <c r="J1413" t="s">
        <v>585</v>
      </c>
    </row>
    <row r="1414" spans="1:10" x14ac:dyDescent="0.25">
      <c r="A1414" t="s">
        <v>93</v>
      </c>
      <c r="B1414" t="s">
        <v>328</v>
      </c>
      <c r="C1414" t="b">
        <v>1</v>
      </c>
      <c r="D1414" t="s">
        <v>322</v>
      </c>
      <c r="E1414" t="s">
        <v>111</v>
      </c>
      <c r="I1414" t="s">
        <v>116</v>
      </c>
      <c r="J1414" t="s">
        <v>319</v>
      </c>
    </row>
    <row r="1415" spans="1:10" x14ac:dyDescent="0.25">
      <c r="A1415" t="s">
        <v>89</v>
      </c>
      <c r="B1415" t="s">
        <v>328</v>
      </c>
      <c r="C1415" t="b">
        <v>1</v>
      </c>
      <c r="D1415" t="s">
        <v>325</v>
      </c>
      <c r="E1415" t="s">
        <v>111</v>
      </c>
      <c r="I1415" t="s">
        <v>116</v>
      </c>
      <c r="J1415" t="s">
        <v>508</v>
      </c>
    </row>
    <row r="1416" spans="1:10" x14ac:dyDescent="0.25">
      <c r="A1416" t="s">
        <v>92</v>
      </c>
      <c r="B1416" t="s">
        <v>328</v>
      </c>
      <c r="C1416" t="b">
        <v>1</v>
      </c>
      <c r="D1416" t="s">
        <v>583</v>
      </c>
      <c r="E1416" t="s">
        <v>111</v>
      </c>
      <c r="I1416" t="s">
        <v>116</v>
      </c>
      <c r="J1416" t="s">
        <v>584</v>
      </c>
    </row>
    <row r="1417" spans="1:10" x14ac:dyDescent="0.25">
      <c r="A1417" t="s">
        <v>91</v>
      </c>
      <c r="B1417" t="s">
        <v>328</v>
      </c>
      <c r="C1417" t="b">
        <v>1</v>
      </c>
      <c r="D1417" t="s">
        <v>327</v>
      </c>
      <c r="E1417" t="s">
        <v>111</v>
      </c>
      <c r="I1417" t="s">
        <v>116</v>
      </c>
      <c r="J1417" t="s">
        <v>320</v>
      </c>
    </row>
    <row r="1418" spans="1:10" x14ac:dyDescent="0.25">
      <c r="A1418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2015-04-08T01:26:46Z</dcterms:modified>
</cp:coreProperties>
</file>